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20" windowWidth="23808" windowHeight="11736"/>
  </bookViews>
  <sheets>
    <sheet name="Budget Perf May 2020" sheetId="4" r:id="rId1"/>
    <sheet name="I&amp;E May 20 v 19" sheetId="2" r:id="rId2"/>
    <sheet name="Bal Sheet May 20 v 19" sheetId="1" r:id="rId3"/>
  </sheets>
  <definedNames>
    <definedName name="_xlnm.Print_Titles" localSheetId="2">'Bal Sheet May 20 v 19'!$A:$E,'Bal Sheet May 20 v 19'!$1:$2</definedName>
    <definedName name="_xlnm.Print_Titles" localSheetId="0">'Budget Perf May 2020'!$A:$E,'Budget Perf May 2020'!$1:$2</definedName>
    <definedName name="_xlnm.Print_Titles" localSheetId="1">'I&amp;E May 20 v 19'!$A:$E,'I&amp;E May 20 v 19'!$1:$2</definedName>
    <definedName name="QB_COLUMN_59200" localSheetId="2" hidden="1">'Bal Sheet May 20 v 19'!$F$2</definedName>
    <definedName name="QB_COLUMN_59200" localSheetId="0" hidden="1">'Budget Perf May 2020'!$F$2</definedName>
    <definedName name="QB_COLUMN_59200" localSheetId="1" hidden="1">'I&amp;E May 20 v 19'!$F$2</definedName>
    <definedName name="QB_COLUMN_61210" localSheetId="2" hidden="1">'Bal Sheet May 20 v 19'!$H$2</definedName>
    <definedName name="QB_COLUMN_61210" localSheetId="1" hidden="1">'I&amp;E May 20 v 19'!$H$2</definedName>
    <definedName name="QB_COLUMN_62240" localSheetId="0" hidden="1">'Budget Perf May 2020'!$N$2</definedName>
    <definedName name="QB_COLUMN_63620" localSheetId="2" hidden="1">'Bal Sheet May 20 v 19'!$J$2</definedName>
    <definedName name="QB_COLUMN_63620" localSheetId="0" hidden="1">'Budget Perf May 2020'!$J$2</definedName>
    <definedName name="QB_COLUMN_63620" localSheetId="1" hidden="1">'I&amp;E May 20 v 19'!$J$2</definedName>
    <definedName name="QB_COLUMN_63660" localSheetId="0" hidden="1">'Budget Perf May 2020'!$R$2</definedName>
    <definedName name="QB_COLUMN_64430" localSheetId="0" hidden="1">'Budget Perf May 2020'!$L$2</definedName>
    <definedName name="QB_COLUMN_64470" localSheetId="0" hidden="1">'Budget Perf May 2020'!$T$2</definedName>
    <definedName name="QB_COLUMN_64830" localSheetId="2" hidden="1">'Bal Sheet May 20 v 19'!$L$2</definedName>
    <definedName name="QB_COLUMN_64830" localSheetId="1" hidden="1">'I&amp;E May 20 v 19'!$L$2</definedName>
    <definedName name="QB_COLUMN_76210" localSheetId="0" hidden="1">'Budget Perf May 2020'!$H$2</definedName>
    <definedName name="QB_COLUMN_76250" localSheetId="0" hidden="1">'Budget Perf May 2020'!$P$2</definedName>
    <definedName name="QB_COLUMN_76280" localSheetId="0" hidden="1">'Budget Perf May 2020'!$V$2</definedName>
    <definedName name="QB_DATA_0" localSheetId="2" hidden="1">'Bal Sheet May 20 v 19'!$6:$6,'Bal Sheet May 20 v 19'!$7:$7,'Bal Sheet May 20 v 19'!$8:$8,'Bal Sheet May 20 v 19'!$9:$9,'Bal Sheet May 20 v 19'!$12:$12,'Bal Sheet May 20 v 19'!$13:$13,'Bal Sheet May 20 v 19'!$14:$14,'Bal Sheet May 20 v 19'!$15:$15,'Bal Sheet May 20 v 19'!$18:$18,'Bal Sheet May 20 v 19'!$19:$19,'Bal Sheet May 20 v 19'!$20:$20,'Bal Sheet May 20 v 19'!$24:$24,'Bal Sheet May 20 v 19'!$25:$25,'Bal Sheet May 20 v 19'!$26:$26,'Bal Sheet May 20 v 19'!$27:$27,'Bal Sheet May 20 v 19'!$34:$34</definedName>
    <definedName name="QB_DATA_0" localSheetId="0" hidden="1">'Budget Perf May 2020'!$5:$5,'Budget Perf May 2020'!$6:$6,'Budget Perf May 2020'!$7:$7,'Budget Perf May 2020'!$8:$8,'Budget Perf May 2020'!$9:$9,'Budget Perf May 2020'!$10:$10,'Budget Perf May 2020'!$11:$11,'Budget Perf May 2020'!$12:$12,'Budget Perf May 2020'!$13:$13,'Budget Perf May 2020'!$14:$14,'Budget Perf May 2020'!$15:$15,'Budget Perf May 2020'!$16:$16,'Budget Perf May 2020'!$17:$17,'Budget Perf May 2020'!$18:$18,'Budget Perf May 2020'!$19:$19,'Budget Perf May 2020'!$20:$20</definedName>
    <definedName name="QB_DATA_0" localSheetId="1" hidden="1">'I&amp;E May 20 v 19'!$5:$5,'I&amp;E May 20 v 19'!$6:$6,'I&amp;E May 20 v 19'!$7:$7,'I&amp;E May 20 v 19'!$8:$8,'I&amp;E May 20 v 19'!$9:$9,'I&amp;E May 20 v 19'!$10:$10,'I&amp;E May 20 v 19'!$11:$11,'I&amp;E May 20 v 19'!$12:$12,'I&amp;E May 20 v 19'!$13:$13,'I&amp;E May 20 v 19'!$14:$14,'I&amp;E May 20 v 19'!$15:$15,'I&amp;E May 20 v 19'!$16:$16,'I&amp;E May 20 v 19'!$17:$17,'I&amp;E May 20 v 19'!$18:$18,'I&amp;E May 20 v 19'!$19:$19,'I&amp;E May 20 v 19'!$23:$23</definedName>
    <definedName name="QB_DATA_1" localSheetId="2" hidden="1">'Bal Sheet May 20 v 19'!$37:$37,'Bal Sheet May 20 v 19'!$40:$40,'Bal Sheet May 20 v 19'!$41:$41,'Bal Sheet May 20 v 19'!$42:$42,'Bal Sheet May 20 v 19'!$43:$43,'Bal Sheet May 20 v 19'!$48:$48,'Bal Sheet May 20 v 19'!$49:$49,'Bal Sheet May 20 v 19'!$50:$50,'Bal Sheet May 20 v 19'!$51:$51</definedName>
    <definedName name="QB_DATA_1" localSheetId="0" hidden="1">'Budget Perf May 2020'!$21:$21,'Budget Perf May 2020'!$22:$22,'Budget Perf May 2020'!$26:$26,'Budget Perf May 2020'!$27:$27,'Budget Perf May 2020'!$28:$28,'Budget Perf May 2020'!$29:$29,'Budget Perf May 2020'!$30:$30,'Budget Perf May 2020'!$31:$31,'Budget Perf May 2020'!$32:$32,'Budget Perf May 2020'!$33:$33,'Budget Perf May 2020'!$34:$34,'Budget Perf May 2020'!$35:$35,'Budget Perf May 2020'!$36:$36,'Budget Perf May 2020'!$37:$37,'Budget Perf May 2020'!$38:$38,'Budget Perf May 2020'!$39:$39</definedName>
    <definedName name="QB_DATA_1" localSheetId="1" hidden="1">'I&amp;E May 20 v 19'!$24:$24,'I&amp;E May 20 v 19'!$25:$25,'I&amp;E May 20 v 19'!$26:$26,'I&amp;E May 20 v 19'!$27:$27,'I&amp;E May 20 v 19'!$28:$28,'I&amp;E May 20 v 19'!$29:$29,'I&amp;E May 20 v 19'!$30:$30,'I&amp;E May 20 v 19'!$31:$31,'I&amp;E May 20 v 19'!$32:$32,'I&amp;E May 20 v 19'!$33:$33,'I&amp;E May 20 v 19'!$34:$34,'I&amp;E May 20 v 19'!$39:$39,'I&amp;E May 20 v 19'!$40:$40</definedName>
    <definedName name="QB_DATA_2" localSheetId="0" hidden="1">'Budget Perf May 2020'!$44:$44</definedName>
    <definedName name="QB_FORMULA_0" localSheetId="2" hidden="1">'Bal Sheet May 20 v 19'!$J$6,'Bal Sheet May 20 v 19'!$L$6,'Bal Sheet May 20 v 19'!$J$7,'Bal Sheet May 20 v 19'!$L$7,'Bal Sheet May 20 v 19'!$J$8,'Bal Sheet May 20 v 19'!$L$8,'Bal Sheet May 20 v 19'!$J$9,'Bal Sheet May 20 v 19'!$L$9,'Bal Sheet May 20 v 19'!$F$10,'Bal Sheet May 20 v 19'!$H$10,'Bal Sheet May 20 v 19'!$J$10,'Bal Sheet May 20 v 19'!$L$10,'Bal Sheet May 20 v 19'!$J$12,'Bal Sheet May 20 v 19'!$L$12,'Bal Sheet May 20 v 19'!$J$13,'Bal Sheet May 20 v 19'!$L$13</definedName>
    <definedName name="QB_FORMULA_0" localSheetId="0" hidden="1">'Budget Perf May 2020'!$J$5,'Budget Perf May 2020'!$L$5,'Budget Perf May 2020'!$R$5,'Budget Perf May 2020'!$T$5,'Budget Perf May 2020'!$J$6,'Budget Perf May 2020'!$L$6,'Budget Perf May 2020'!$R$6,'Budget Perf May 2020'!$T$6,'Budget Perf May 2020'!$J$7,'Budget Perf May 2020'!$L$7,'Budget Perf May 2020'!$R$7,'Budget Perf May 2020'!$T$7,'Budget Perf May 2020'!$J$8,'Budget Perf May 2020'!$L$8,'Budget Perf May 2020'!$R$8,'Budget Perf May 2020'!$T$8</definedName>
    <definedName name="QB_FORMULA_0" localSheetId="1" hidden="1">'I&amp;E May 20 v 19'!$J$5,'I&amp;E May 20 v 19'!$L$5,'I&amp;E May 20 v 19'!$J$6,'I&amp;E May 20 v 19'!$L$6,'I&amp;E May 20 v 19'!$J$7,'I&amp;E May 20 v 19'!$L$7,'I&amp;E May 20 v 19'!$J$8,'I&amp;E May 20 v 19'!$L$8,'I&amp;E May 20 v 19'!$J$9,'I&amp;E May 20 v 19'!$L$9,'I&amp;E May 20 v 19'!$J$10,'I&amp;E May 20 v 19'!$L$10,'I&amp;E May 20 v 19'!$J$11,'I&amp;E May 20 v 19'!$L$11,'I&amp;E May 20 v 19'!$J$12,'I&amp;E May 20 v 19'!$L$12</definedName>
    <definedName name="QB_FORMULA_1" localSheetId="2" hidden="1">'Bal Sheet May 20 v 19'!$J$14,'Bal Sheet May 20 v 19'!$L$14,'Bal Sheet May 20 v 19'!$J$15,'Bal Sheet May 20 v 19'!$L$15,'Bal Sheet May 20 v 19'!$F$16,'Bal Sheet May 20 v 19'!$H$16,'Bal Sheet May 20 v 19'!$J$16,'Bal Sheet May 20 v 19'!$L$16,'Bal Sheet May 20 v 19'!$J$18,'Bal Sheet May 20 v 19'!$L$18,'Bal Sheet May 20 v 19'!$J$19,'Bal Sheet May 20 v 19'!$L$19,'Bal Sheet May 20 v 19'!$J$20,'Bal Sheet May 20 v 19'!$L$20,'Bal Sheet May 20 v 19'!$F$21,'Bal Sheet May 20 v 19'!$H$21</definedName>
    <definedName name="QB_FORMULA_1" localSheetId="0" hidden="1">'Budget Perf May 2020'!$J$9,'Budget Perf May 2020'!$L$9,'Budget Perf May 2020'!$R$9,'Budget Perf May 2020'!$T$9,'Budget Perf May 2020'!$J$10,'Budget Perf May 2020'!$L$10,'Budget Perf May 2020'!$R$10,'Budget Perf May 2020'!$T$10,'Budget Perf May 2020'!$J$11,'Budget Perf May 2020'!$L$11,'Budget Perf May 2020'!$R$11,'Budget Perf May 2020'!$T$11,'Budget Perf May 2020'!$J$12,'Budget Perf May 2020'!$L$12,'Budget Perf May 2020'!$R$12,'Budget Perf May 2020'!$T$12</definedName>
    <definedName name="QB_FORMULA_1" localSheetId="1" hidden="1">'I&amp;E May 20 v 19'!$J$13,'I&amp;E May 20 v 19'!$L$13,'I&amp;E May 20 v 19'!$J$14,'I&amp;E May 20 v 19'!$L$14,'I&amp;E May 20 v 19'!$J$15,'I&amp;E May 20 v 19'!$L$15,'I&amp;E May 20 v 19'!$J$16,'I&amp;E May 20 v 19'!$L$16,'I&amp;E May 20 v 19'!$J$17,'I&amp;E May 20 v 19'!$L$17,'I&amp;E May 20 v 19'!$J$18,'I&amp;E May 20 v 19'!$L$18,'I&amp;E May 20 v 19'!$J$19,'I&amp;E May 20 v 19'!$L$19,'I&amp;E May 20 v 19'!$F$20,'I&amp;E May 20 v 19'!$H$20</definedName>
    <definedName name="QB_FORMULA_10" localSheetId="0" hidden="1">'Budget Perf May 2020'!$P$41,'Budget Perf May 2020'!$R$41,'Budget Perf May 2020'!$T$41,'Budget Perf May 2020'!$V$41,'Budget Perf May 2020'!$J$44,'Budget Perf May 2020'!$L$44,'Budget Perf May 2020'!$R$44,'Budget Perf May 2020'!$T$44,'Budget Perf May 2020'!$F$45,'Budget Perf May 2020'!$H$45,'Budget Perf May 2020'!$J$45,'Budget Perf May 2020'!$L$45,'Budget Perf May 2020'!$N$45,'Budget Perf May 2020'!$P$45,'Budget Perf May 2020'!$R$45,'Budget Perf May 2020'!$T$45</definedName>
    <definedName name="QB_FORMULA_11" localSheetId="0" hidden="1">'Budget Perf May 2020'!$V$45,'Budget Perf May 2020'!$F$46,'Budget Perf May 2020'!$H$46,'Budget Perf May 2020'!$J$46,'Budget Perf May 2020'!$L$46,'Budget Perf May 2020'!$N$46,'Budget Perf May 2020'!$P$46,'Budget Perf May 2020'!$R$46,'Budget Perf May 2020'!$T$46,'Budget Perf May 2020'!$V$46,'Budget Perf May 2020'!$F$47,'Budget Perf May 2020'!$H$47,'Budget Perf May 2020'!$J$47,'Budget Perf May 2020'!$L$47,'Budget Perf May 2020'!$N$47,'Budget Perf May 2020'!$P$47</definedName>
    <definedName name="QB_FORMULA_12" localSheetId="0" hidden="1">'Budget Perf May 2020'!$R$47,'Budget Perf May 2020'!$T$47,'Budget Perf May 2020'!$V$47</definedName>
    <definedName name="QB_FORMULA_2" localSheetId="2" hidden="1">'Bal Sheet May 20 v 19'!$J$21,'Bal Sheet May 20 v 19'!$L$21,'Bal Sheet May 20 v 19'!$F$22,'Bal Sheet May 20 v 19'!$H$22,'Bal Sheet May 20 v 19'!$J$22,'Bal Sheet May 20 v 19'!$L$22,'Bal Sheet May 20 v 19'!$J$24,'Bal Sheet May 20 v 19'!$L$24,'Bal Sheet May 20 v 19'!$J$25,'Bal Sheet May 20 v 19'!$L$25,'Bal Sheet May 20 v 19'!$J$26,'Bal Sheet May 20 v 19'!$L$26,'Bal Sheet May 20 v 19'!$J$27,'Bal Sheet May 20 v 19'!$L$27,'Bal Sheet May 20 v 19'!$F$28,'Bal Sheet May 20 v 19'!$H$28</definedName>
    <definedName name="QB_FORMULA_2" localSheetId="0" hidden="1">'Budget Perf May 2020'!$J$13,'Budget Perf May 2020'!$L$13,'Budget Perf May 2020'!$R$13,'Budget Perf May 2020'!$T$13,'Budget Perf May 2020'!$J$14,'Budget Perf May 2020'!$L$14,'Budget Perf May 2020'!$R$14,'Budget Perf May 2020'!$T$14,'Budget Perf May 2020'!$J$15,'Budget Perf May 2020'!$L$15,'Budget Perf May 2020'!$R$15,'Budget Perf May 2020'!$T$15,'Budget Perf May 2020'!$J$16,'Budget Perf May 2020'!$L$16,'Budget Perf May 2020'!$R$16,'Budget Perf May 2020'!$T$16</definedName>
    <definedName name="QB_FORMULA_2" localSheetId="1" hidden="1">'I&amp;E May 20 v 19'!$J$20,'I&amp;E May 20 v 19'!$L$20,'I&amp;E May 20 v 19'!$F$21,'I&amp;E May 20 v 19'!$H$21,'I&amp;E May 20 v 19'!$J$21,'I&amp;E May 20 v 19'!$L$21,'I&amp;E May 20 v 19'!$J$23,'I&amp;E May 20 v 19'!$L$23,'I&amp;E May 20 v 19'!$J$24,'I&amp;E May 20 v 19'!$L$24,'I&amp;E May 20 v 19'!$J$25,'I&amp;E May 20 v 19'!$L$25,'I&amp;E May 20 v 19'!$J$26,'I&amp;E May 20 v 19'!$L$26,'I&amp;E May 20 v 19'!$J$27,'I&amp;E May 20 v 19'!$L$27</definedName>
    <definedName name="QB_FORMULA_3" localSheetId="2" hidden="1">'Bal Sheet May 20 v 19'!$J$28,'Bal Sheet May 20 v 19'!$L$28,'Bal Sheet May 20 v 19'!$F$29,'Bal Sheet May 20 v 19'!$H$29,'Bal Sheet May 20 v 19'!$J$29,'Bal Sheet May 20 v 19'!$L$29,'Bal Sheet May 20 v 19'!$J$34,'Bal Sheet May 20 v 19'!$L$34,'Bal Sheet May 20 v 19'!$F$35,'Bal Sheet May 20 v 19'!$H$35,'Bal Sheet May 20 v 19'!$J$35,'Bal Sheet May 20 v 19'!$L$35,'Bal Sheet May 20 v 19'!$J$37,'Bal Sheet May 20 v 19'!$L$37,'Bal Sheet May 20 v 19'!$F$38,'Bal Sheet May 20 v 19'!$H$38</definedName>
    <definedName name="QB_FORMULA_3" localSheetId="0" hidden="1">'Budget Perf May 2020'!$J$17,'Budget Perf May 2020'!$L$17,'Budget Perf May 2020'!$R$17,'Budget Perf May 2020'!$T$17,'Budget Perf May 2020'!$J$18,'Budget Perf May 2020'!$L$18,'Budget Perf May 2020'!$R$18,'Budget Perf May 2020'!$T$18,'Budget Perf May 2020'!$J$19,'Budget Perf May 2020'!$L$19,'Budget Perf May 2020'!$R$19,'Budget Perf May 2020'!$T$19,'Budget Perf May 2020'!$J$20,'Budget Perf May 2020'!$L$20,'Budget Perf May 2020'!$R$20,'Budget Perf May 2020'!$T$20</definedName>
    <definedName name="QB_FORMULA_3" localSheetId="1" hidden="1">'I&amp;E May 20 v 19'!$J$28,'I&amp;E May 20 v 19'!$L$28,'I&amp;E May 20 v 19'!$J$29,'I&amp;E May 20 v 19'!$L$29,'I&amp;E May 20 v 19'!$J$30,'I&amp;E May 20 v 19'!$L$30,'I&amp;E May 20 v 19'!$J$31,'I&amp;E May 20 v 19'!$L$31,'I&amp;E May 20 v 19'!$J$32,'I&amp;E May 20 v 19'!$L$32,'I&amp;E May 20 v 19'!$J$33,'I&amp;E May 20 v 19'!$L$33,'I&amp;E May 20 v 19'!$J$34,'I&amp;E May 20 v 19'!$L$34,'I&amp;E May 20 v 19'!$F$35,'I&amp;E May 20 v 19'!$H$35</definedName>
    <definedName name="QB_FORMULA_4" localSheetId="2" hidden="1">'Bal Sheet May 20 v 19'!$J$38,'Bal Sheet May 20 v 19'!$L$38,'Bal Sheet May 20 v 19'!$J$40,'Bal Sheet May 20 v 19'!$L$40,'Bal Sheet May 20 v 19'!$J$41,'Bal Sheet May 20 v 19'!$L$41,'Bal Sheet May 20 v 19'!$J$42,'Bal Sheet May 20 v 19'!$L$42,'Bal Sheet May 20 v 19'!$J$43,'Bal Sheet May 20 v 19'!$L$43,'Bal Sheet May 20 v 19'!$F$44,'Bal Sheet May 20 v 19'!$H$44,'Bal Sheet May 20 v 19'!$J$44,'Bal Sheet May 20 v 19'!$L$44,'Bal Sheet May 20 v 19'!$F$45,'Bal Sheet May 20 v 19'!$H$45</definedName>
    <definedName name="QB_FORMULA_4" localSheetId="0" hidden="1">'Budget Perf May 2020'!$J$21,'Budget Perf May 2020'!$L$21,'Budget Perf May 2020'!$R$21,'Budget Perf May 2020'!$T$21,'Budget Perf May 2020'!$J$22,'Budget Perf May 2020'!$L$22,'Budget Perf May 2020'!$R$22,'Budget Perf May 2020'!$T$22,'Budget Perf May 2020'!$F$23,'Budget Perf May 2020'!$H$23,'Budget Perf May 2020'!$J$23,'Budget Perf May 2020'!$L$23,'Budget Perf May 2020'!$N$23,'Budget Perf May 2020'!$P$23,'Budget Perf May 2020'!$R$23,'Budget Perf May 2020'!$T$23</definedName>
    <definedName name="QB_FORMULA_4" localSheetId="1" hidden="1">'I&amp;E May 20 v 19'!$J$35,'I&amp;E May 20 v 19'!$L$35,'I&amp;E May 20 v 19'!$F$36,'I&amp;E May 20 v 19'!$H$36,'I&amp;E May 20 v 19'!$J$36,'I&amp;E May 20 v 19'!$L$36,'I&amp;E May 20 v 19'!$J$39,'I&amp;E May 20 v 19'!$L$39,'I&amp;E May 20 v 19'!$J$40,'I&amp;E May 20 v 19'!$L$40,'I&amp;E May 20 v 19'!$F$41,'I&amp;E May 20 v 19'!$H$41,'I&amp;E May 20 v 19'!$J$41,'I&amp;E May 20 v 19'!$L$41,'I&amp;E May 20 v 19'!$F$42,'I&amp;E May 20 v 19'!$H$42</definedName>
    <definedName name="QB_FORMULA_5" localSheetId="2" hidden="1">'Bal Sheet May 20 v 19'!$J$45,'Bal Sheet May 20 v 19'!$L$45,'Bal Sheet May 20 v 19'!$F$46,'Bal Sheet May 20 v 19'!$H$46,'Bal Sheet May 20 v 19'!$J$46,'Bal Sheet May 20 v 19'!$L$46,'Bal Sheet May 20 v 19'!$J$48,'Bal Sheet May 20 v 19'!$L$48,'Bal Sheet May 20 v 19'!$J$49,'Bal Sheet May 20 v 19'!$L$49,'Bal Sheet May 20 v 19'!$J$50,'Bal Sheet May 20 v 19'!$L$50,'Bal Sheet May 20 v 19'!$J$51,'Bal Sheet May 20 v 19'!$L$51,'Bal Sheet May 20 v 19'!$F$52,'Bal Sheet May 20 v 19'!$H$52</definedName>
    <definedName name="QB_FORMULA_5" localSheetId="0" hidden="1">'Budget Perf May 2020'!$V$23,'Budget Perf May 2020'!$F$24,'Budget Perf May 2020'!$H$24,'Budget Perf May 2020'!$J$24,'Budget Perf May 2020'!$L$24,'Budget Perf May 2020'!$N$24,'Budget Perf May 2020'!$P$24,'Budget Perf May 2020'!$R$24,'Budget Perf May 2020'!$T$24,'Budget Perf May 2020'!$V$24,'Budget Perf May 2020'!$J$26,'Budget Perf May 2020'!$L$26,'Budget Perf May 2020'!$R$26,'Budget Perf May 2020'!$T$26,'Budget Perf May 2020'!$J$27,'Budget Perf May 2020'!$L$27</definedName>
    <definedName name="QB_FORMULA_5" localSheetId="1" hidden="1">'I&amp;E May 20 v 19'!$J$42,'I&amp;E May 20 v 19'!$L$42,'I&amp;E May 20 v 19'!$F$43,'I&amp;E May 20 v 19'!$H$43,'I&amp;E May 20 v 19'!$J$43,'I&amp;E May 20 v 19'!$L$43</definedName>
    <definedName name="QB_FORMULA_6" localSheetId="2" hidden="1">'Bal Sheet May 20 v 19'!$J$52,'Bal Sheet May 20 v 19'!$L$52,'Bal Sheet May 20 v 19'!$F$53,'Bal Sheet May 20 v 19'!$H$53,'Bal Sheet May 20 v 19'!$J$53,'Bal Sheet May 20 v 19'!$L$53</definedName>
    <definedName name="QB_FORMULA_6" localSheetId="0" hidden="1">'Budget Perf May 2020'!$R$27,'Budget Perf May 2020'!$T$27,'Budget Perf May 2020'!$J$28,'Budget Perf May 2020'!$L$28,'Budget Perf May 2020'!$R$28,'Budget Perf May 2020'!$T$28,'Budget Perf May 2020'!$J$29,'Budget Perf May 2020'!$L$29,'Budget Perf May 2020'!$R$29,'Budget Perf May 2020'!$T$29,'Budget Perf May 2020'!$J$30,'Budget Perf May 2020'!$L$30,'Budget Perf May 2020'!$R$30,'Budget Perf May 2020'!$T$30,'Budget Perf May 2020'!$J$31,'Budget Perf May 2020'!$L$31</definedName>
    <definedName name="QB_FORMULA_7" localSheetId="0" hidden="1">'Budget Perf May 2020'!$R$31,'Budget Perf May 2020'!$T$31,'Budget Perf May 2020'!$J$32,'Budget Perf May 2020'!$L$32,'Budget Perf May 2020'!$R$32,'Budget Perf May 2020'!$T$32,'Budget Perf May 2020'!$J$33,'Budget Perf May 2020'!$L$33,'Budget Perf May 2020'!$R$33,'Budget Perf May 2020'!$T$33,'Budget Perf May 2020'!$J$34,'Budget Perf May 2020'!$L$34,'Budget Perf May 2020'!$R$34,'Budget Perf May 2020'!$T$34,'Budget Perf May 2020'!$J$35,'Budget Perf May 2020'!$L$35</definedName>
    <definedName name="QB_FORMULA_8" localSheetId="0" hidden="1">'Budget Perf May 2020'!$R$35,'Budget Perf May 2020'!$T$35,'Budget Perf May 2020'!$J$36,'Budget Perf May 2020'!$L$36,'Budget Perf May 2020'!$R$36,'Budget Perf May 2020'!$T$36,'Budget Perf May 2020'!$J$37,'Budget Perf May 2020'!$L$37,'Budget Perf May 2020'!$R$37,'Budget Perf May 2020'!$T$37,'Budget Perf May 2020'!$J$38,'Budget Perf May 2020'!$L$38,'Budget Perf May 2020'!$R$38,'Budget Perf May 2020'!$T$38,'Budget Perf May 2020'!$J$39,'Budget Perf May 2020'!$L$39</definedName>
    <definedName name="QB_FORMULA_9" localSheetId="0" hidden="1">'Budget Perf May 2020'!$R$39,'Budget Perf May 2020'!$T$39,'Budget Perf May 2020'!$F$40,'Budget Perf May 2020'!$H$40,'Budget Perf May 2020'!$J$40,'Budget Perf May 2020'!$L$40,'Budget Perf May 2020'!$N$40,'Budget Perf May 2020'!$P$40,'Budget Perf May 2020'!$R$40,'Budget Perf May 2020'!$T$40,'Budget Perf May 2020'!$V$40,'Budget Perf May 2020'!$F$41,'Budget Perf May 2020'!$H$41,'Budget Perf May 2020'!$J$41,'Budget Perf May 2020'!$L$41,'Budget Perf May 2020'!$N$41</definedName>
    <definedName name="QB_ROW_1" localSheetId="2" hidden="1">'Bal Sheet May 20 v 19'!$A$3</definedName>
    <definedName name="QB_ROW_10031" localSheetId="2" hidden="1">'Bal Sheet May 20 v 19'!$D$33</definedName>
    <definedName name="QB_ROW_1011" localSheetId="2" hidden="1">'Bal Sheet May 20 v 19'!$B$4</definedName>
    <definedName name="QB_ROW_10331" localSheetId="2" hidden="1">'Bal Sheet May 20 v 19'!$D$35</definedName>
    <definedName name="QB_ROW_11031" localSheetId="2" hidden="1">'Bal Sheet May 20 v 19'!$D$36</definedName>
    <definedName name="QB_ROW_11331" localSheetId="2" hidden="1">'Bal Sheet May 20 v 19'!$D$38</definedName>
    <definedName name="QB_ROW_12031" localSheetId="2" hidden="1">'Bal Sheet May 20 v 19'!$D$39</definedName>
    <definedName name="QB_ROW_12331" localSheetId="2" hidden="1">'Bal Sheet May 20 v 19'!$D$44</definedName>
    <definedName name="QB_ROW_1311" localSheetId="2" hidden="1">'Bal Sheet May 20 v 19'!$B$22</definedName>
    <definedName name="QB_ROW_137340" localSheetId="0" hidden="1">'Budget Perf May 2020'!$E$28</definedName>
    <definedName name="QB_ROW_137340" localSheetId="1" hidden="1">'I&amp;E May 20 v 19'!$E$25</definedName>
    <definedName name="QB_ROW_14011" localSheetId="2" hidden="1">'Bal Sheet May 20 v 19'!$B$47</definedName>
    <definedName name="QB_ROW_14311" localSheetId="2" hidden="1">'Bal Sheet May 20 v 19'!$B$52</definedName>
    <definedName name="QB_ROW_161220" localSheetId="2" hidden="1">'Bal Sheet May 20 v 19'!$C$25</definedName>
    <definedName name="QB_ROW_17221" localSheetId="2" hidden="1">'Bal Sheet May 20 v 19'!$C$51</definedName>
    <definedName name="QB_ROW_174230" localSheetId="2" hidden="1">'Bal Sheet May 20 v 19'!$D$13</definedName>
    <definedName name="QB_ROW_18301" localSheetId="0" hidden="1">'Budget Perf May 2020'!$A$47</definedName>
    <definedName name="QB_ROW_18301" localSheetId="1" hidden="1">'I&amp;E May 20 v 19'!$A$43</definedName>
    <definedName name="QB_ROW_183240" localSheetId="2" hidden="1">'Bal Sheet May 20 v 19'!$E$40</definedName>
    <definedName name="QB_ROW_187230" localSheetId="2" hidden="1">'Bal Sheet May 20 v 19'!$D$20</definedName>
    <definedName name="QB_ROW_19011" localSheetId="0" hidden="1">'Budget Perf May 2020'!$B$3</definedName>
    <definedName name="QB_ROW_19011" localSheetId="1" hidden="1">'I&amp;E May 20 v 19'!$B$3</definedName>
    <definedName name="QB_ROW_19311" localSheetId="0" hidden="1">'Budget Perf May 2020'!$B$41</definedName>
    <definedName name="QB_ROW_19311" localSheetId="1" hidden="1">'I&amp;E May 20 v 19'!$B$36</definedName>
    <definedName name="QB_ROW_20031" localSheetId="0" hidden="1">'Budget Perf May 2020'!$D$4</definedName>
    <definedName name="QB_ROW_20031" localSheetId="1" hidden="1">'I&amp;E May 20 v 19'!$D$4</definedName>
    <definedName name="QB_ROW_2021" localSheetId="2" hidden="1">'Bal Sheet May 20 v 19'!$C$5</definedName>
    <definedName name="QB_ROW_202340" localSheetId="0" hidden="1">'Budget Perf May 2020'!$E$5</definedName>
    <definedName name="QB_ROW_202340" localSheetId="1" hidden="1">'I&amp;E May 20 v 19'!$E$5</definedName>
    <definedName name="QB_ROW_20331" localSheetId="0" hidden="1">'Budget Perf May 2020'!$D$23</definedName>
    <definedName name="QB_ROW_20331" localSheetId="1" hidden="1">'I&amp;E May 20 v 19'!$D$20</definedName>
    <definedName name="QB_ROW_21031" localSheetId="0" hidden="1">'Budget Perf May 2020'!$D$25</definedName>
    <definedName name="QB_ROW_21031" localSheetId="1" hidden="1">'I&amp;E May 20 v 19'!$D$22</definedName>
    <definedName name="QB_ROW_21331" localSheetId="0" hidden="1">'Budget Perf May 2020'!$D$40</definedName>
    <definedName name="QB_ROW_21331" localSheetId="1" hidden="1">'I&amp;E May 20 v 19'!$D$35</definedName>
    <definedName name="QB_ROW_216340" localSheetId="0" hidden="1">'Budget Perf May 2020'!$E$26</definedName>
    <definedName name="QB_ROW_216340" localSheetId="1" hidden="1">'I&amp;E May 20 v 19'!$E$23</definedName>
    <definedName name="QB_ROW_22011" localSheetId="0" hidden="1">'Budget Perf May 2020'!$B$42</definedName>
    <definedName name="QB_ROW_22011" localSheetId="1" hidden="1">'I&amp;E May 20 v 19'!$B$37</definedName>
    <definedName name="QB_ROW_22311" localSheetId="0" hidden="1">'Budget Perf May 2020'!$B$46</definedName>
    <definedName name="QB_ROW_22311" localSheetId="1" hidden="1">'I&amp;E May 20 v 19'!$B$42</definedName>
    <definedName name="QB_ROW_223340" localSheetId="0" hidden="1">'Budget Perf May 2020'!$E$27</definedName>
    <definedName name="QB_ROW_223340" localSheetId="1" hidden="1">'I&amp;E May 20 v 19'!$E$24</definedName>
    <definedName name="QB_ROW_2321" localSheetId="2" hidden="1">'Bal Sheet May 20 v 19'!$C$10</definedName>
    <definedName name="QB_ROW_24021" localSheetId="0" hidden="1">'Budget Perf May 2020'!$C$43</definedName>
    <definedName name="QB_ROW_24021" localSheetId="1" hidden="1">'I&amp;E May 20 v 19'!$C$38</definedName>
    <definedName name="QB_ROW_24321" localSheetId="0" hidden="1">'Budget Perf May 2020'!$C$45</definedName>
    <definedName name="QB_ROW_24321" localSheetId="1" hidden="1">'I&amp;E May 20 v 19'!$C$41</definedName>
    <definedName name="QB_ROW_255340" localSheetId="0" hidden="1">'Budget Perf May 2020'!$E$29</definedName>
    <definedName name="QB_ROW_255340" localSheetId="1" hidden="1">'I&amp;E May 20 v 19'!$E$26</definedName>
    <definedName name="QB_ROW_301" localSheetId="2" hidden="1">'Bal Sheet May 20 v 19'!$A$29</definedName>
    <definedName name="QB_ROW_3021" localSheetId="2" hidden="1">'Bal Sheet May 20 v 19'!$C$11</definedName>
    <definedName name="QB_ROW_312340" localSheetId="0" hidden="1">'Budget Perf May 2020'!$E$12</definedName>
    <definedName name="QB_ROW_312340" localSheetId="1" hidden="1">'I&amp;E May 20 v 19'!$E$12</definedName>
    <definedName name="QB_ROW_32320" localSheetId="2" hidden="1">'Bal Sheet May 20 v 19'!$C$24</definedName>
    <definedName name="QB_ROW_3321" localSheetId="2" hidden="1">'Bal Sheet May 20 v 19'!$C$16</definedName>
    <definedName name="QB_ROW_3340" localSheetId="2" hidden="1">'Bal Sheet May 20 v 19'!$E$41</definedName>
    <definedName name="QB_ROW_344340" localSheetId="0" hidden="1">'Budget Perf May 2020'!$E$14</definedName>
    <definedName name="QB_ROW_344340" localSheetId="1" hidden="1">'I&amp;E May 20 v 19'!$E$14</definedName>
    <definedName name="QB_ROW_348340" localSheetId="0" hidden="1">'Budget Perf May 2020'!$E$31</definedName>
    <definedName name="QB_ROW_348340" localSheetId="1" hidden="1">'I&amp;E May 20 v 19'!$E$28</definedName>
    <definedName name="QB_ROW_368340" localSheetId="0" hidden="1">'Budget Perf May 2020'!$E$32</definedName>
    <definedName name="QB_ROW_368340" localSheetId="1" hidden="1">'I&amp;E May 20 v 19'!$E$29</definedName>
    <definedName name="QB_ROW_37220" localSheetId="2" hidden="1">'Bal Sheet May 20 v 19'!$C$27</definedName>
    <definedName name="QB_ROW_375340" localSheetId="0" hidden="1">'Budget Perf May 2020'!$E$16</definedName>
    <definedName name="QB_ROW_375340" localSheetId="1" hidden="1">'I&amp;E May 20 v 19'!$E$15</definedName>
    <definedName name="QB_ROW_381340" localSheetId="0" hidden="1">'Budget Perf May 2020'!$E$17</definedName>
    <definedName name="QB_ROW_381340" localSheetId="1" hidden="1">'I&amp;E May 20 v 19'!$E$16</definedName>
    <definedName name="QB_ROW_386340" localSheetId="0" hidden="1">'Budget Perf May 2020'!$E$33</definedName>
    <definedName name="QB_ROW_386340" localSheetId="1" hidden="1">'I&amp;E May 20 v 19'!$E$30</definedName>
    <definedName name="QB_ROW_4021" localSheetId="2" hidden="1">'Bal Sheet May 20 v 19'!$C$17</definedName>
    <definedName name="QB_ROW_407340" localSheetId="0" hidden="1">'Budget Perf May 2020'!$E$20</definedName>
    <definedName name="QB_ROW_407340" localSheetId="1" hidden="1">'I&amp;E May 20 v 19'!$E$18</definedName>
    <definedName name="QB_ROW_412340" localSheetId="0" hidden="1">'Budget Perf May 2020'!$E$36</definedName>
    <definedName name="QB_ROW_412340" localSheetId="1" hidden="1">'I&amp;E May 20 v 19'!$E$31</definedName>
    <definedName name="QB_ROW_4230" localSheetId="2" hidden="1">'Bal Sheet May 20 v 19'!$D$12</definedName>
    <definedName name="QB_ROW_4321" localSheetId="2" hidden="1">'Bal Sheet May 20 v 19'!$C$21</definedName>
    <definedName name="QB_ROW_43240" localSheetId="2" hidden="1">'Bal Sheet May 20 v 19'!$E$34</definedName>
    <definedName name="QB_ROW_45240" localSheetId="2" hidden="1">'Bal Sheet May 20 v 19'!$E$37</definedName>
    <definedName name="QB_ROW_457240" localSheetId="0" hidden="1">'Budget Perf May 2020'!$E$22</definedName>
    <definedName name="QB_ROW_457240" localSheetId="1" hidden="1">'I&amp;E May 20 v 19'!$E$19</definedName>
    <definedName name="QB_ROW_49220" localSheetId="2" hidden="1">'Bal Sheet May 20 v 19'!$C$26</definedName>
    <definedName name="QB_ROW_5011" localSheetId="2" hidden="1">'Bal Sheet May 20 v 19'!$B$23</definedName>
    <definedName name="QB_ROW_512240" localSheetId="0" hidden="1">'Budget Perf May 2020'!$E$38</definedName>
    <definedName name="QB_ROW_512240" localSheetId="1" hidden="1">'I&amp;E May 20 v 19'!$E$33</definedName>
    <definedName name="QB_ROW_5311" localSheetId="2" hidden="1">'Bal Sheet May 20 v 19'!$B$28</definedName>
    <definedName name="QB_ROW_539330" localSheetId="2" hidden="1">'Bal Sheet May 20 v 19'!$D$19</definedName>
    <definedName name="QB_ROW_574240" localSheetId="0" hidden="1">'Budget Perf May 2020'!$E$30</definedName>
    <definedName name="QB_ROW_574240" localSheetId="1" hidden="1">'I&amp;E May 20 v 19'!$E$27</definedName>
    <definedName name="QB_ROW_585230" localSheetId="1" hidden="1">'I&amp;E May 20 v 19'!$D$40</definedName>
    <definedName name="QB_ROW_595340" localSheetId="0" hidden="1">'Budget Perf May 2020'!$E$8</definedName>
    <definedName name="QB_ROW_595340" localSheetId="1" hidden="1">'I&amp;E May 20 v 19'!$E$8</definedName>
    <definedName name="QB_ROW_599320" localSheetId="2" hidden="1">'Bal Sheet May 20 v 19'!$C$48</definedName>
    <definedName name="QB_ROW_616230" localSheetId="2" hidden="1">'Bal Sheet May 20 v 19'!$D$6</definedName>
    <definedName name="QB_ROW_618330" localSheetId="2" hidden="1">'Bal Sheet May 20 v 19'!$D$8</definedName>
    <definedName name="QB_ROW_619240" localSheetId="0" hidden="1">'Budget Perf May 2020'!$E$21</definedName>
    <definedName name="QB_ROW_620330" localSheetId="2" hidden="1">'Bal Sheet May 20 v 19'!$D$18</definedName>
    <definedName name="QB_ROW_629340" localSheetId="2" hidden="1">'Bal Sheet May 20 v 19'!$E$43</definedName>
    <definedName name="QB_ROW_63230" localSheetId="0" hidden="1">'Budget Perf May 2020'!$D$44</definedName>
    <definedName name="QB_ROW_63230" localSheetId="1" hidden="1">'I&amp;E May 20 v 19'!$D$39</definedName>
    <definedName name="QB_ROW_638340" localSheetId="0" hidden="1">'Budget Perf May 2020'!$E$37</definedName>
    <definedName name="QB_ROW_638340" localSheetId="1" hidden="1">'I&amp;E May 20 v 19'!$E$32</definedName>
    <definedName name="QB_ROW_640340" localSheetId="0" hidden="1">'Budget Perf May 2020'!$E$10</definedName>
    <definedName name="QB_ROW_640340" localSheetId="1" hidden="1">'I&amp;E May 20 v 19'!$E$10</definedName>
    <definedName name="QB_ROW_64220" localSheetId="2" hidden="1">'Bal Sheet May 20 v 19'!$C$49</definedName>
    <definedName name="QB_ROW_647340" localSheetId="2" hidden="1">'Bal Sheet May 20 v 19'!$E$42</definedName>
    <definedName name="QB_ROW_657230" localSheetId="2" hidden="1">'Bal Sheet May 20 v 19'!$D$7</definedName>
    <definedName name="QB_ROW_660240" localSheetId="0" hidden="1">'Budget Perf May 2020'!$E$13</definedName>
    <definedName name="QB_ROW_660240" localSheetId="1" hidden="1">'I&amp;E May 20 v 19'!$E$13</definedName>
    <definedName name="QB_ROW_682230" localSheetId="2" hidden="1">'Bal Sheet May 20 v 19'!$D$14</definedName>
    <definedName name="QB_ROW_686240" localSheetId="0" hidden="1">'Budget Perf May 2020'!$E$11</definedName>
    <definedName name="QB_ROW_686240" localSheetId="1" hidden="1">'I&amp;E May 20 v 19'!$E$11</definedName>
    <definedName name="QB_ROW_7001" localSheetId="2" hidden="1">'Bal Sheet May 20 v 19'!$A$30</definedName>
    <definedName name="QB_ROW_702240" localSheetId="0" hidden="1">'Budget Perf May 2020'!$E$39</definedName>
    <definedName name="QB_ROW_702240" localSheetId="1" hidden="1">'I&amp;E May 20 v 19'!$E$34</definedName>
    <definedName name="QB_ROW_703230" localSheetId="2" hidden="1">'Bal Sheet May 20 v 19'!$D$15</definedName>
    <definedName name="QB_ROW_720240" localSheetId="0" hidden="1">'Budget Perf May 2020'!$E$15</definedName>
    <definedName name="QB_ROW_722240" localSheetId="0" hidden="1">'Budget Perf May 2020'!$E$34</definedName>
    <definedName name="QB_ROW_723240" localSheetId="0" hidden="1">'Budget Perf May 2020'!$E$18</definedName>
    <definedName name="QB_ROW_725240" localSheetId="0" hidden="1">'Budget Perf May 2020'!$E$35</definedName>
    <definedName name="QB_ROW_726240" localSheetId="0" hidden="1">'Budget Perf May 2020'!$E$19</definedName>
    <definedName name="QB_ROW_726240" localSheetId="1" hidden="1">'I&amp;E May 20 v 19'!$E$17</definedName>
    <definedName name="QB_ROW_7301" localSheetId="2" hidden="1">'Bal Sheet May 20 v 19'!$A$53</definedName>
    <definedName name="QB_ROW_74340" localSheetId="0" hidden="1">'Budget Perf May 2020'!$E$6</definedName>
    <definedName name="QB_ROW_74340" localSheetId="1" hidden="1">'I&amp;E May 20 v 19'!$E$6</definedName>
    <definedName name="QB_ROW_8011" localSheetId="2" hidden="1">'Bal Sheet May 20 v 19'!$B$31</definedName>
    <definedName name="QB_ROW_8230" localSheetId="2" hidden="1">'Bal Sheet May 20 v 19'!$D$9</definedName>
    <definedName name="QB_ROW_8311" localSheetId="2" hidden="1">'Bal Sheet May 20 v 19'!$B$46</definedName>
    <definedName name="QB_ROW_86321" localSheetId="0" hidden="1">'Budget Perf May 2020'!$C$24</definedName>
    <definedName name="QB_ROW_86321" localSheetId="1" hidden="1">'I&amp;E May 20 v 19'!$C$21</definedName>
    <definedName name="QB_ROW_86340" localSheetId="0" hidden="1">'Budget Perf May 2020'!$E$9</definedName>
    <definedName name="QB_ROW_86340" localSheetId="1" hidden="1">'I&amp;E May 20 v 19'!$E$9</definedName>
    <definedName name="QB_ROW_9021" localSheetId="2" hidden="1">'Bal Sheet May 20 v 19'!$C$32</definedName>
    <definedName name="QB_ROW_92220" localSheetId="2" hidden="1">'Bal Sheet May 20 v 19'!$C$50</definedName>
    <definedName name="QB_ROW_9321" localSheetId="2" hidden="1">'Bal Sheet May 20 v 19'!$C$45</definedName>
    <definedName name="QB_ROW_93340" localSheetId="0" hidden="1">'Budget Perf May 2020'!$E$7</definedName>
    <definedName name="QB_ROW_93340" localSheetId="1" hidden="1">'I&amp;E May 20 v 19'!$E$7</definedName>
    <definedName name="QBCANSUPPORTUPDATE" localSheetId="2">TRUE</definedName>
    <definedName name="QBCANSUPPORTUPDATE" localSheetId="0">TRUE</definedName>
    <definedName name="QBCANSUPPORTUPDATE" localSheetId="1">TRUE</definedName>
    <definedName name="QBCOMPANYFILENAME" localSheetId="2">"Q:\NBA_051614.QBW"</definedName>
    <definedName name="QBCOMPANYFILENAME" localSheetId="0">"Q:\NBA_051614.QBW"</definedName>
    <definedName name="QBCOMPANYFILENAME" localSheetId="1">"Q:\NBA_051614.QBW"</definedName>
    <definedName name="QBENDDATE" localSheetId="2">20200531</definedName>
    <definedName name="QBENDDATE" localSheetId="0">20200531</definedName>
    <definedName name="QBENDDATE" localSheetId="1">20200531</definedName>
    <definedName name="QBHEADERSONSCREEN" localSheetId="2">FALSE</definedName>
    <definedName name="QBHEADERSONSCREEN" localSheetId="0">FALSE</definedName>
    <definedName name="QBHEADERSONSCREEN" localSheetId="1">FALSE</definedName>
    <definedName name="QBMETADATASIZE" localSheetId="2">5914</definedName>
    <definedName name="QBMETADATASIZE" localSheetId="0">5914</definedName>
    <definedName name="QBMETADATASIZE" localSheetId="1">5914</definedName>
    <definedName name="QBPRESERVECOLOR" localSheetId="2">TRUE</definedName>
    <definedName name="QBPRESERVECOLOR" localSheetId="0">TRUE</definedName>
    <definedName name="QBPRESERVECOLOR" localSheetId="1">TRUE</definedName>
    <definedName name="QBPRESERVEFONT" localSheetId="2">TRUE</definedName>
    <definedName name="QBPRESERVEFONT" localSheetId="0">TRUE</definedName>
    <definedName name="QBPRESERVEFONT" localSheetId="1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SPACE" localSheetId="2">TRUE</definedName>
    <definedName name="QBPRESERVESPACE" localSheetId="0">TRUE</definedName>
    <definedName name="QBPRESERVESPACE" localSheetId="1">TRUE</definedName>
    <definedName name="QBREPORTCOLAXIS" localSheetId="2">0</definedName>
    <definedName name="QBREPORTCOLAXIS" localSheetId="0">0</definedName>
    <definedName name="QBREPORTCOLAXIS" localSheetId="1">0</definedName>
    <definedName name="QBREPORTCOMPANYID" localSheetId="2">"11701b9adf03428c85b3d03327b570fc"</definedName>
    <definedName name="QBREPORTCOMPANYID" localSheetId="0">"11701b9adf03428c85b3d03327b570fc"</definedName>
    <definedName name="QBREPORTCOMPANYID" localSheetId="1">"11701b9adf03428c85b3d03327b570fc"</definedName>
    <definedName name="QBREPORTCOMPARECOL_ANNUALBUDGET" localSheetId="2">FALSE</definedName>
    <definedName name="QBREPORTCOMPARECOL_ANNUALBUDGET" localSheetId="0">TRUE</definedName>
    <definedName name="QBREPORTCOMPARECOL_ANNUALBUDGET" localSheetId="1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BUDDIFF" localSheetId="2">FALSE</definedName>
    <definedName name="QBREPORTCOMPARECOL_BUDDIFF" localSheetId="0">TRUE</definedName>
    <definedName name="QBREPORTCOMPARECOL_BUDDIFF" localSheetId="1">FALSE</definedName>
    <definedName name="QBREPORTCOMPARECOL_BUDGET" localSheetId="2">FALSE</definedName>
    <definedName name="QBREPORTCOMPARECOL_BUDGET" localSheetId="0">TRUE</definedName>
    <definedName name="QBREPORTCOMPARECOL_BUDGET" localSheetId="1">FALSE</definedName>
    <definedName name="QBREPORTCOMPARECOL_BUDPCT" localSheetId="2">FALSE</definedName>
    <definedName name="QBREPORTCOMPARECOL_BUDPCT" localSheetId="0">TRUE</definedName>
    <definedName name="QBREPORTCOMPARECOL_BUDPCT" localSheetId="1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YEAR" localSheetId="2">TRUE</definedName>
    <definedName name="QBREPORTCOMPARECOL_PREVYEAR" localSheetId="0">FALSE</definedName>
    <definedName name="QBREPORTCOMPARECOL_PREVYEAR" localSheetId="1">TRUE</definedName>
    <definedName name="QBREPORTCOMPARECOL_PYDIFF" localSheetId="2">TRUE</definedName>
    <definedName name="QBREPORTCOMPARECOL_PYDIFF" localSheetId="0">FALSE</definedName>
    <definedName name="QBREPORTCOMPARECOL_PYDIFF" localSheetId="1">TRUE</definedName>
    <definedName name="QBREPORTCOMPARECOL_PYPCT" localSheetId="2">TRUE</definedName>
    <definedName name="QBREPORTCOMPARECOL_PYPCT" localSheetId="0">FALSE</definedName>
    <definedName name="QBREPORTCOMPARECOL_PYPCT" localSheetId="1">TRUE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YTD" localSheetId="2">FALSE</definedName>
    <definedName name="QBREPORTCOMPARECOL_YTD" localSheetId="0">TRUE</definedName>
    <definedName name="QBREPORTCOMPARECOL_YTD" localSheetId="1">FALSE</definedName>
    <definedName name="QBREPORTCOMPARECOL_YTDBUDGET" localSheetId="2">FALSE</definedName>
    <definedName name="QBREPORTCOMPARECOL_YTDBUDGET" localSheetId="0">TRUE</definedName>
    <definedName name="QBREPORTCOMPARECOL_YTDBUDGET" localSheetId="1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ROWAXIS" localSheetId="2">9</definedName>
    <definedName name="QBREPORTROWAXIS" localSheetId="0">11</definedName>
    <definedName name="QBREPORTROWAXIS" localSheetId="1">11</definedName>
    <definedName name="QBREPORTSUBCOLAXIS" localSheetId="2">24</definedName>
    <definedName name="QBREPORTSUBCOLAXIS" localSheetId="0">24</definedName>
    <definedName name="QBREPORTSUBCOLAXIS" localSheetId="1">24</definedName>
    <definedName name="QBREPORTTYPE" localSheetId="2">5</definedName>
    <definedName name="QBREPORTTYPE" localSheetId="0">273</definedName>
    <definedName name="QBREPORTTYPE" localSheetId="1">0</definedName>
    <definedName name="QBROWHEADERS" localSheetId="2">5</definedName>
    <definedName name="QBROWHEADERS" localSheetId="0">5</definedName>
    <definedName name="QBROWHEADERS" localSheetId="1">5</definedName>
    <definedName name="QBSTARTDATE" localSheetId="2">20200531</definedName>
    <definedName name="QBSTARTDATE" localSheetId="0">20200501</definedName>
    <definedName name="QBSTARTDATE" localSheetId="1">20200101</definedName>
  </definedNames>
  <calcPr calcId="145621"/>
</workbook>
</file>

<file path=xl/calcChain.xml><?xml version="1.0" encoding="utf-8"?>
<calcChain xmlns="http://schemas.openxmlformats.org/spreadsheetml/2006/main">
  <c r="V47" i="4" l="1"/>
  <c r="T47" i="4"/>
  <c r="R47" i="4"/>
  <c r="P47" i="4"/>
  <c r="N47" i="4"/>
  <c r="L47" i="4"/>
  <c r="J47" i="4"/>
  <c r="H47" i="4"/>
  <c r="F47" i="4"/>
  <c r="V46" i="4"/>
  <c r="T46" i="4"/>
  <c r="R46" i="4"/>
  <c r="P46" i="4"/>
  <c r="N46" i="4"/>
  <c r="L46" i="4"/>
  <c r="J46" i="4"/>
  <c r="H46" i="4"/>
  <c r="F46" i="4"/>
  <c r="V45" i="4"/>
  <c r="T45" i="4"/>
  <c r="R45" i="4"/>
  <c r="P45" i="4"/>
  <c r="N45" i="4"/>
  <c r="L45" i="4"/>
  <c r="J45" i="4"/>
  <c r="H45" i="4"/>
  <c r="F45" i="4"/>
  <c r="T44" i="4"/>
  <c r="R44" i="4"/>
  <c r="L44" i="4"/>
  <c r="J44" i="4"/>
  <c r="V41" i="4"/>
  <c r="T41" i="4"/>
  <c r="R41" i="4"/>
  <c r="P41" i="4"/>
  <c r="N41" i="4"/>
  <c r="L41" i="4"/>
  <c r="J41" i="4"/>
  <c r="H41" i="4"/>
  <c r="F41" i="4"/>
  <c r="V40" i="4"/>
  <c r="T40" i="4"/>
  <c r="R40" i="4"/>
  <c r="P40" i="4"/>
  <c r="N40" i="4"/>
  <c r="L40" i="4"/>
  <c r="J40" i="4"/>
  <c r="H40" i="4"/>
  <c r="F40" i="4"/>
  <c r="T39" i="4"/>
  <c r="R39" i="4"/>
  <c r="L39" i="4"/>
  <c r="J39" i="4"/>
  <c r="T38" i="4"/>
  <c r="R38" i="4"/>
  <c r="L38" i="4"/>
  <c r="J38" i="4"/>
  <c r="T37" i="4"/>
  <c r="R37" i="4"/>
  <c r="L37" i="4"/>
  <c r="J37" i="4"/>
  <c r="T36" i="4"/>
  <c r="R36" i="4"/>
  <c r="L36" i="4"/>
  <c r="J36" i="4"/>
  <c r="T35" i="4"/>
  <c r="R35" i="4"/>
  <c r="L35" i="4"/>
  <c r="J35" i="4"/>
  <c r="T34" i="4"/>
  <c r="R34" i="4"/>
  <c r="L34" i="4"/>
  <c r="J34" i="4"/>
  <c r="T33" i="4"/>
  <c r="R33" i="4"/>
  <c r="L33" i="4"/>
  <c r="J33" i="4"/>
  <c r="T32" i="4"/>
  <c r="R32" i="4"/>
  <c r="L32" i="4"/>
  <c r="J32" i="4"/>
  <c r="T31" i="4"/>
  <c r="R31" i="4"/>
  <c r="L31" i="4"/>
  <c r="J31" i="4"/>
  <c r="T30" i="4"/>
  <c r="R30" i="4"/>
  <c r="L30" i="4"/>
  <c r="J30" i="4"/>
  <c r="T29" i="4"/>
  <c r="R29" i="4"/>
  <c r="L29" i="4"/>
  <c r="J29" i="4"/>
  <c r="T28" i="4"/>
  <c r="R28" i="4"/>
  <c r="L28" i="4"/>
  <c r="J28" i="4"/>
  <c r="T27" i="4"/>
  <c r="R27" i="4"/>
  <c r="L27" i="4"/>
  <c r="J27" i="4"/>
  <c r="T26" i="4"/>
  <c r="R26" i="4"/>
  <c r="L26" i="4"/>
  <c r="J26" i="4"/>
  <c r="V24" i="4"/>
  <c r="T24" i="4"/>
  <c r="R24" i="4"/>
  <c r="P24" i="4"/>
  <c r="N24" i="4"/>
  <c r="L24" i="4"/>
  <c r="J24" i="4"/>
  <c r="H24" i="4"/>
  <c r="F24" i="4"/>
  <c r="V23" i="4"/>
  <c r="T23" i="4"/>
  <c r="R23" i="4"/>
  <c r="P23" i="4"/>
  <c r="N23" i="4"/>
  <c r="L23" i="4"/>
  <c r="J23" i="4"/>
  <c r="H23" i="4"/>
  <c r="F23" i="4"/>
  <c r="T22" i="4"/>
  <c r="R22" i="4"/>
  <c r="L22" i="4"/>
  <c r="J22" i="4"/>
  <c r="T21" i="4"/>
  <c r="R21" i="4"/>
  <c r="L21" i="4"/>
  <c r="J21" i="4"/>
  <c r="T20" i="4"/>
  <c r="R20" i="4"/>
  <c r="L20" i="4"/>
  <c r="J20" i="4"/>
  <c r="T19" i="4"/>
  <c r="R19" i="4"/>
  <c r="L19" i="4"/>
  <c r="J19" i="4"/>
  <c r="T18" i="4"/>
  <c r="R18" i="4"/>
  <c r="L18" i="4"/>
  <c r="J18" i="4"/>
  <c r="T17" i="4"/>
  <c r="R17" i="4"/>
  <c r="L17" i="4"/>
  <c r="J17" i="4"/>
  <c r="T16" i="4"/>
  <c r="R16" i="4"/>
  <c r="L16" i="4"/>
  <c r="J16" i="4"/>
  <c r="T15" i="4"/>
  <c r="R15" i="4"/>
  <c r="L15" i="4"/>
  <c r="J15" i="4"/>
  <c r="T14" i="4"/>
  <c r="R14" i="4"/>
  <c r="L14" i="4"/>
  <c r="J14" i="4"/>
  <c r="T13" i="4"/>
  <c r="R13" i="4"/>
  <c r="L13" i="4"/>
  <c r="J13" i="4"/>
  <c r="T12" i="4"/>
  <c r="R12" i="4"/>
  <c r="L12" i="4"/>
  <c r="J12" i="4"/>
  <c r="T11" i="4"/>
  <c r="R11" i="4"/>
  <c r="L11" i="4"/>
  <c r="J11" i="4"/>
  <c r="T10" i="4"/>
  <c r="R10" i="4"/>
  <c r="L10" i="4"/>
  <c r="J10" i="4"/>
  <c r="T9" i="4"/>
  <c r="R9" i="4"/>
  <c r="L9" i="4"/>
  <c r="J9" i="4"/>
  <c r="T8" i="4"/>
  <c r="R8" i="4"/>
  <c r="L8" i="4"/>
  <c r="J8" i="4"/>
  <c r="T7" i="4"/>
  <c r="R7" i="4"/>
  <c r="L7" i="4"/>
  <c r="J7" i="4"/>
  <c r="T6" i="4"/>
  <c r="R6" i="4"/>
  <c r="L6" i="4"/>
  <c r="J6" i="4"/>
  <c r="T5" i="4"/>
  <c r="R5" i="4"/>
  <c r="L5" i="4"/>
  <c r="J5" i="4"/>
  <c r="L43" i="2" l="1"/>
  <c r="J43" i="2"/>
  <c r="H43" i="2"/>
  <c r="F43" i="2"/>
  <c r="L42" i="2"/>
  <c r="J42" i="2"/>
  <c r="H42" i="2"/>
  <c r="F42" i="2"/>
  <c r="L41" i="2"/>
  <c r="J41" i="2"/>
  <c r="H41" i="2"/>
  <c r="F41" i="2"/>
  <c r="L40" i="2"/>
  <c r="J40" i="2"/>
  <c r="L39" i="2"/>
  <c r="J39" i="2"/>
  <c r="L36" i="2"/>
  <c r="J36" i="2"/>
  <c r="H36" i="2"/>
  <c r="F36" i="2"/>
  <c r="L35" i="2"/>
  <c r="J35" i="2"/>
  <c r="H35" i="2"/>
  <c r="F35" i="2"/>
  <c r="L34" i="2"/>
  <c r="J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6" i="2"/>
  <c r="J26" i="2"/>
  <c r="L25" i="2"/>
  <c r="J25" i="2"/>
  <c r="L24" i="2"/>
  <c r="J24" i="2"/>
  <c r="L23" i="2"/>
  <c r="J23" i="2"/>
  <c r="L21" i="2"/>
  <c r="J21" i="2"/>
  <c r="H21" i="2"/>
  <c r="F21" i="2"/>
  <c r="L20" i="2"/>
  <c r="J20" i="2"/>
  <c r="H20" i="2"/>
  <c r="F20" i="2"/>
  <c r="L19" i="2"/>
  <c r="J19" i="2"/>
  <c r="L18" i="2"/>
  <c r="J18" i="2"/>
  <c r="L17" i="2"/>
  <c r="J17" i="2"/>
  <c r="L16" i="2"/>
  <c r="J16" i="2"/>
  <c r="L15" i="2"/>
  <c r="J15" i="2"/>
  <c r="L14" i="2"/>
  <c r="J14" i="2"/>
  <c r="L13" i="2"/>
  <c r="J13" i="2"/>
  <c r="L12" i="2"/>
  <c r="J12" i="2"/>
  <c r="L11" i="2"/>
  <c r="J11" i="2"/>
  <c r="L10" i="2"/>
  <c r="J10" i="2"/>
  <c r="L9" i="2"/>
  <c r="J9" i="2"/>
  <c r="L8" i="2"/>
  <c r="J8" i="2"/>
  <c r="L7" i="2"/>
  <c r="J7" i="2"/>
  <c r="L6" i="2"/>
  <c r="J6" i="2"/>
  <c r="L5" i="2"/>
  <c r="J5" i="2"/>
  <c r="L53" i="1" l="1"/>
  <c r="J53" i="1"/>
  <c r="H53" i="1"/>
  <c r="F53" i="1"/>
  <c r="L52" i="1"/>
  <c r="J52" i="1"/>
  <c r="H52" i="1"/>
  <c r="F52" i="1"/>
  <c r="L51" i="1"/>
  <c r="J51" i="1"/>
  <c r="L50" i="1"/>
  <c r="J50" i="1"/>
  <c r="L49" i="1"/>
  <c r="J49" i="1"/>
  <c r="L48" i="1"/>
  <c r="J48" i="1"/>
  <c r="L46" i="1"/>
  <c r="J46" i="1"/>
  <c r="H46" i="1"/>
  <c r="F46" i="1"/>
  <c r="L45" i="1"/>
  <c r="J45" i="1"/>
  <c r="H45" i="1"/>
  <c r="F45" i="1"/>
  <c r="L44" i="1"/>
  <c r="J44" i="1"/>
  <c r="H44" i="1"/>
  <c r="F44" i="1"/>
  <c r="L43" i="1"/>
  <c r="J43" i="1"/>
  <c r="L42" i="1"/>
  <c r="J42" i="1"/>
  <c r="L41" i="1"/>
  <c r="J41" i="1"/>
  <c r="L40" i="1"/>
  <c r="J40" i="1"/>
  <c r="L38" i="1"/>
  <c r="J38" i="1"/>
  <c r="H38" i="1"/>
  <c r="F38" i="1"/>
  <c r="L37" i="1"/>
  <c r="J37" i="1"/>
  <c r="L35" i="1"/>
  <c r="J35" i="1"/>
  <c r="H35" i="1"/>
  <c r="F35" i="1"/>
  <c r="L34" i="1"/>
  <c r="J34" i="1"/>
  <c r="L29" i="1"/>
  <c r="J29" i="1"/>
  <c r="H29" i="1"/>
  <c r="F29" i="1"/>
  <c r="L28" i="1"/>
  <c r="J28" i="1"/>
  <c r="H28" i="1"/>
  <c r="F28" i="1"/>
  <c r="L27" i="1"/>
  <c r="J27" i="1"/>
  <c r="L26" i="1"/>
  <c r="J26" i="1"/>
  <c r="L25" i="1"/>
  <c r="J25" i="1"/>
  <c r="L24" i="1"/>
  <c r="J24" i="1"/>
  <c r="L22" i="1"/>
  <c r="J22" i="1"/>
  <c r="H22" i="1"/>
  <c r="F22" i="1"/>
  <c r="L21" i="1"/>
  <c r="J21" i="1"/>
  <c r="H21" i="1"/>
  <c r="F21" i="1"/>
  <c r="L20" i="1"/>
  <c r="J20" i="1"/>
  <c r="L19" i="1"/>
  <c r="J19" i="1"/>
  <c r="L18" i="1"/>
  <c r="J18" i="1"/>
  <c r="L16" i="1"/>
  <c r="J16" i="1"/>
  <c r="H16" i="1"/>
  <c r="F16" i="1"/>
  <c r="L15" i="1"/>
  <c r="J15" i="1"/>
  <c r="L14" i="1"/>
  <c r="J14" i="1"/>
  <c r="L13" i="1"/>
  <c r="J13" i="1"/>
  <c r="L12" i="1"/>
  <c r="J12" i="1"/>
  <c r="L10" i="1"/>
  <c r="J10" i="1"/>
  <c r="H10" i="1"/>
  <c r="F10" i="1"/>
  <c r="L9" i="1"/>
  <c r="J9" i="1"/>
  <c r="L8" i="1"/>
  <c r="J8" i="1"/>
  <c r="L7" i="1"/>
  <c r="J7" i="1"/>
  <c r="L6" i="1"/>
  <c r="J6" i="1"/>
</calcChain>
</file>

<file path=xl/sharedStrings.xml><?xml version="1.0" encoding="utf-8"?>
<sst xmlns="http://schemas.openxmlformats.org/spreadsheetml/2006/main" count="154" uniqueCount="108">
  <si>
    <t>May 31, 20</t>
  </si>
  <si>
    <t>May 31, 19</t>
  </si>
  <si>
    <t>$ Change</t>
  </si>
  <si>
    <t>% Change</t>
  </si>
  <si>
    <t>ASSETS</t>
  </si>
  <si>
    <t>Current Assets</t>
  </si>
  <si>
    <t>Checking/Savings</t>
  </si>
  <si>
    <t>10020 · BOW Operating Checking 9680</t>
  </si>
  <si>
    <t>10030 · BOW Growth Funds - MM 3315</t>
  </si>
  <si>
    <t>10050 · Designated Reserve Accounts</t>
  </si>
  <si>
    <t>10900 · Petty cash</t>
  </si>
  <si>
    <t>Total Checking/Savings</t>
  </si>
  <si>
    <t>Accounts Receivable</t>
  </si>
  <si>
    <t>13100 · Accounts Receivable</t>
  </si>
  <si>
    <t>13200 · Dues Receivable</t>
  </si>
  <si>
    <t>13300 · Farmer's Market Grant Receiv</t>
  </si>
  <si>
    <t>13400 · Risk Mgmt Ed Grant</t>
  </si>
  <si>
    <t>Total Accounts Receivable</t>
  </si>
  <si>
    <t>Other Current Assets</t>
  </si>
  <si>
    <t>14000 · Inventory</t>
  </si>
  <si>
    <t>15500 · Prepaid Expense</t>
  </si>
  <si>
    <t>15990 · Undeposited Funds</t>
  </si>
  <si>
    <t>Total Other Current Assets</t>
  </si>
  <si>
    <t>Total Current Assets</t>
  </si>
  <si>
    <t>Fixed Assets</t>
  </si>
  <si>
    <t>16100 · Furniture, fixtures, &amp; equip</t>
  </si>
  <si>
    <t>16300 · Web Site</t>
  </si>
  <si>
    <t>16400 · Source Verification Equipment</t>
  </si>
  <si>
    <t>17100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</si>
  <si>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</si>
  <si>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</si>
  <si>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</si>
  <si>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</si>
  <si>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</si>
  <si>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</si>
  <si>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</si>
  <si>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</si>
  <si>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Credit Cards</t>
  </si>
  <si>
    <t>21100 · Capital One 5521</t>
  </si>
  <si>
    <t>Total Credit Cards</t>
  </si>
  <si>
    <t>Other Current Liabilities</t>
  </si>
  <si>
    <t>22000 · Sales Tax Payable</t>
  </si>
  <si>
    <t>22200 · Payroll Liabilities</t>
  </si>
  <si>
    <t>23200 · Due to(from) Outside Entity</t>
  </si>
  <si>
    <t>25000 · Deferred Revenue</t>
  </si>
  <si>
    <t>Total Other Current Liabilities</t>
  </si>
  <si>
    <t>Total Current Liabilities</t>
  </si>
  <si>
    <t>Total Liabilities</t>
  </si>
  <si>
    <t>Equity</t>
  </si>
  <si>
    <t>30001 · Restricted Net  Assets</t>
  </si>
  <si>
    <t>35000 · Designated Reserves</t>
  </si>
  <si>
    <t>39000 · Retained Funds - Unrestricted</t>
  </si>
  <si>
    <t>Net Income</t>
  </si>
  <si>
    <t>Total Equity</t>
  </si>
  <si>
    <t>TOTAL LIABILITIES &amp; EQUITY</t>
  </si>
  <si>
    <t>Jan - May 20</t>
  </si>
  <si>
    <t>Jan - May 19</t>
  </si>
  <si>
    <t>Ordinary Income/Expense</t>
  </si>
  <si>
    <t>Income</t>
  </si>
  <si>
    <t>40000 · Membership</t>
  </si>
  <si>
    <t>40500 · Contributed support</t>
  </si>
  <si>
    <t>40600 · Restricted Grants</t>
  </si>
  <si>
    <t>40700 · Unrelated Business Income</t>
  </si>
  <si>
    <t>40800 · Fund Raiser Revenue</t>
  </si>
  <si>
    <t>40900 · Event Revenue</t>
  </si>
  <si>
    <t>41500-6 · Disposed of Assets</t>
  </si>
  <si>
    <t>42000 · Gold Trophy Show &amp; Sale</t>
  </si>
  <si>
    <t>43000 · Junior Judging Sponsorships</t>
  </si>
  <si>
    <t>44000 · Communication</t>
  </si>
  <si>
    <t>46000 · Promotion</t>
  </si>
  <si>
    <t>47000 · Growth Fund Check Off  Revenue</t>
  </si>
  <si>
    <t>48010 · Conservation Mgmt Fund Income</t>
  </si>
  <si>
    <t>49000 · NABR</t>
  </si>
  <si>
    <t>49999 · Misc Income</t>
  </si>
  <si>
    <t>Total Income</t>
  </si>
  <si>
    <t>Gross Profit</t>
  </si>
  <si>
    <t>Expense</t>
  </si>
  <si>
    <t>50000 · Membership Expense</t>
  </si>
  <si>
    <t>50500 · Administration</t>
  </si>
  <si>
    <t>50900 · Fund Raiser Costs</t>
  </si>
  <si>
    <t>51000 · Event Conference Expense</t>
  </si>
  <si>
    <t>54000 · Jr Judging</t>
  </si>
  <si>
    <t>60000 · Communications</t>
  </si>
  <si>
    <t>70000 · Promotions</t>
  </si>
  <si>
    <t>75000 · Growth Fund - Check Off</t>
  </si>
  <si>
    <t>88000 · NABR Reg</t>
  </si>
  <si>
    <t>89000 · Grant Expense</t>
  </si>
  <si>
    <t>92500 · Lasped Membership Write Offs</t>
  </si>
  <si>
    <t>999968 · Bank Service Charges</t>
  </si>
  <si>
    <t>Total Expense</t>
  </si>
  <si>
    <t>Net Ordinary Income</t>
  </si>
  <si>
    <t>Other Income/Expense</t>
  </si>
  <si>
    <t>Other Expense</t>
  </si>
  <si>
    <t>99900 · 2% Designated Reserves</t>
  </si>
  <si>
    <t>99947 · Growth Fund Net RE CY</t>
  </si>
  <si>
    <t>Total Other Expense</t>
  </si>
  <si>
    <t>Net Other Income</t>
  </si>
  <si>
    <t>May 20</t>
  </si>
  <si>
    <t>Budget</t>
  </si>
  <si>
    <t>$ Over Budget</t>
  </si>
  <si>
    <t>% of Budget</t>
  </si>
  <si>
    <t>YTD Budget</t>
  </si>
  <si>
    <t>Annual Budget</t>
  </si>
  <si>
    <t>440162 · Returned Check Charges</t>
  </si>
  <si>
    <t>48000 · Producers' App Income</t>
  </si>
  <si>
    <t>49100 · Unrealized Gain/Loss</t>
  </si>
  <si>
    <t>76000 · Producers' App Expense</t>
  </si>
  <si>
    <t>76010 · Conservation Mgmt Fund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</si>
</sst>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6" xfId="0" applyNumberFormat="1" applyFont="1" applyBorder="1"/>
    <xf numFmtId="165" fontId="2" fillId="0" borderId="6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2" fontId="1" fillId="0" borderId="0" xfId="0" applyNumberFormat="1" applyFont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V48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" sqref="E2"/>
    </sheetView>
  </sheetViews>
  <sheetFormatPr defaultRowHeight="14.4" x14ac:dyDescent="0.3"/>
  <cols>
    <col min="1" max="4" width="3" style="22" customWidth="1"/>
    <col min="5" max="5" width="30.5546875" style="22" customWidth="1"/>
    <col min="6" max="6" width="7.5546875" style="23" bestFit="1" customWidth="1"/>
    <col min="7" max="7" width="2.33203125" style="23" customWidth="1"/>
    <col min="8" max="8" width="7.5546875" style="23" bestFit="1" customWidth="1"/>
    <col min="9" max="9" width="2.33203125" style="23" customWidth="1"/>
    <col min="10" max="10" width="7.109375" style="23" bestFit="1" customWidth="1"/>
    <col min="11" max="11" width="2.33203125" style="23" customWidth="1"/>
    <col min="12" max="12" width="6.44140625" style="23" bestFit="1" customWidth="1"/>
    <col min="13" max="13" width="2.33203125" style="23" customWidth="1"/>
    <col min="14" max="14" width="7.88671875" style="23" bestFit="1" customWidth="1"/>
    <col min="15" max="15" width="2.33203125" style="23" customWidth="1"/>
    <col min="16" max="16" width="7.88671875" style="23" bestFit="1" customWidth="1"/>
    <col min="17" max="17" width="2.33203125" style="23" customWidth="1"/>
    <col min="18" max="18" width="7.109375" style="23" bestFit="1" customWidth="1"/>
    <col min="19" max="19" width="2.33203125" style="23" customWidth="1"/>
    <col min="20" max="20" width="6.44140625" style="23" bestFit="1" customWidth="1"/>
    <col min="21" max="21" width="2.33203125" style="23" customWidth="1"/>
    <col min="22" max="22" width="7.88671875" style="23" bestFit="1" customWidth="1"/>
  </cols>
  <sheetData>
    <row r="1" spans="1:22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2"/>
      <c r="V1" s="3"/>
    </row>
    <row r="2" spans="1:22" s="26" customFormat="1" ht="31.2" customHeight="1" thickTop="1" thickBot="1" x14ac:dyDescent="0.35">
      <c r="A2" s="24"/>
      <c r="B2" s="24"/>
      <c r="C2" s="24"/>
      <c r="D2" s="24"/>
      <c r="E2" s="24"/>
      <c r="F2" s="25" t="s">
        <v>97</v>
      </c>
      <c r="H2" s="25" t="s">
        <v>98</v>
      </c>
      <c r="J2" s="25" t="s">
        <v>99</v>
      </c>
      <c r="L2" s="25" t="s">
        <v>100</v>
      </c>
      <c r="N2" s="25" t="s">
        <v>55</v>
      </c>
      <c r="P2" s="25" t="s">
        <v>101</v>
      </c>
      <c r="R2" s="25" t="s">
        <v>99</v>
      </c>
      <c r="T2" s="25" t="s">
        <v>100</v>
      </c>
      <c r="V2" s="25" t="s">
        <v>102</v>
      </c>
    </row>
    <row r="3" spans="1:22" ht="15" thickTop="1" x14ac:dyDescent="0.3">
      <c r="A3" s="1"/>
      <c r="B3" s="1" t="s">
        <v>57</v>
      </c>
      <c r="C3" s="1"/>
      <c r="D3" s="1"/>
      <c r="E3" s="1"/>
      <c r="F3" s="4"/>
      <c r="G3" s="5"/>
      <c r="H3" s="4"/>
      <c r="I3" s="5"/>
      <c r="J3" s="4"/>
      <c r="K3" s="5"/>
      <c r="L3" s="6"/>
      <c r="M3" s="5"/>
      <c r="N3" s="4"/>
      <c r="O3" s="5"/>
      <c r="P3" s="4"/>
      <c r="Q3" s="5"/>
      <c r="R3" s="4"/>
      <c r="S3" s="5"/>
      <c r="T3" s="6"/>
      <c r="U3" s="5"/>
      <c r="V3" s="4"/>
    </row>
    <row r="4" spans="1:22" x14ac:dyDescent="0.3">
      <c r="A4" s="1"/>
      <c r="B4" s="1"/>
      <c r="C4" s="1"/>
      <c r="D4" s="1" t="s">
        <v>58</v>
      </c>
      <c r="E4" s="1"/>
      <c r="F4" s="4"/>
      <c r="G4" s="5"/>
      <c r="H4" s="4"/>
      <c r="I4" s="5"/>
      <c r="J4" s="4"/>
      <c r="K4" s="5"/>
      <c r="L4" s="6"/>
      <c r="M4" s="5"/>
      <c r="N4" s="4"/>
      <c r="O4" s="5"/>
      <c r="P4" s="4"/>
      <c r="Q4" s="5"/>
      <c r="R4" s="4"/>
      <c r="S4" s="5"/>
      <c r="T4" s="6"/>
      <c r="U4" s="5"/>
      <c r="V4" s="4"/>
    </row>
    <row r="5" spans="1:22" x14ac:dyDescent="0.3">
      <c r="A5" s="1"/>
      <c r="B5" s="1"/>
      <c r="C5" s="1"/>
      <c r="D5" s="1"/>
      <c r="E5" s="1" t="s">
        <v>59</v>
      </c>
      <c r="F5" s="4">
        <v>18013.349999999999</v>
      </c>
      <c r="G5" s="5"/>
      <c r="H5" s="4">
        <v>14807.66</v>
      </c>
      <c r="I5" s="5"/>
      <c r="J5" s="4">
        <f>ROUND((F5-H5),5)</f>
        <v>3205.69</v>
      </c>
      <c r="K5" s="5"/>
      <c r="L5" s="6">
        <f>ROUND(IF(H5=0, IF(F5=0, 0, 1), F5/H5),5)</f>
        <v>1.2164900000000001</v>
      </c>
      <c r="M5" s="5"/>
      <c r="N5" s="4">
        <v>96730.01</v>
      </c>
      <c r="O5" s="5"/>
      <c r="P5" s="4">
        <v>91323.99</v>
      </c>
      <c r="Q5" s="5"/>
      <c r="R5" s="4">
        <f>ROUND((N5-P5),5)</f>
        <v>5406.02</v>
      </c>
      <c r="S5" s="5"/>
      <c r="T5" s="6">
        <f>ROUND(IF(P5=0, IF(N5=0, 0, 1), N5/P5),5)</f>
        <v>1.0591999999999999</v>
      </c>
      <c r="U5" s="5"/>
      <c r="V5" s="4">
        <v>230476.78</v>
      </c>
    </row>
    <row r="6" spans="1:22" x14ac:dyDescent="0.3">
      <c r="A6" s="1"/>
      <c r="B6" s="1"/>
      <c r="C6" s="1"/>
      <c r="D6" s="1"/>
      <c r="E6" s="1" t="s">
        <v>60</v>
      </c>
      <c r="F6" s="4">
        <v>159.16999999999999</v>
      </c>
      <c r="G6" s="5"/>
      <c r="H6" s="4">
        <v>320</v>
      </c>
      <c r="I6" s="5"/>
      <c r="J6" s="4">
        <f>ROUND((F6-H6),5)</f>
        <v>-160.83000000000001</v>
      </c>
      <c r="K6" s="5"/>
      <c r="L6" s="6">
        <f>ROUND(IF(H6=0, IF(F6=0, 0, 1), F6/H6),5)</f>
        <v>0.49741000000000002</v>
      </c>
      <c r="M6" s="5"/>
      <c r="N6" s="4">
        <v>1619.23</v>
      </c>
      <c r="O6" s="5"/>
      <c r="P6" s="4">
        <v>1616.43</v>
      </c>
      <c r="Q6" s="5"/>
      <c r="R6" s="4">
        <f>ROUND((N6-P6),5)</f>
        <v>2.8</v>
      </c>
      <c r="S6" s="5"/>
      <c r="T6" s="6">
        <f>ROUND(IF(P6=0, IF(N6=0, 0, 1), N6/P6),5)</f>
        <v>1.00173</v>
      </c>
      <c r="U6" s="5"/>
      <c r="V6" s="4">
        <v>3856.43</v>
      </c>
    </row>
    <row r="7" spans="1:22" x14ac:dyDescent="0.3">
      <c r="A7" s="1"/>
      <c r="B7" s="1"/>
      <c r="C7" s="1"/>
      <c r="D7" s="1"/>
      <c r="E7" s="1" t="s">
        <v>61</v>
      </c>
      <c r="F7" s="4">
        <v>0</v>
      </c>
      <c r="G7" s="5"/>
      <c r="H7" s="4">
        <v>0</v>
      </c>
      <c r="I7" s="5"/>
      <c r="J7" s="4">
        <f>ROUND((F7-H7),5)</f>
        <v>0</v>
      </c>
      <c r="K7" s="5"/>
      <c r="L7" s="6">
        <f>ROUND(IF(H7=0, IF(F7=0, 0, 1), F7/H7),5)</f>
        <v>0</v>
      </c>
      <c r="M7" s="5"/>
      <c r="N7" s="4">
        <v>1172.68</v>
      </c>
      <c r="O7" s="5"/>
      <c r="P7" s="4">
        <v>3660.68</v>
      </c>
      <c r="Q7" s="5"/>
      <c r="R7" s="4">
        <f>ROUND((N7-P7),5)</f>
        <v>-2488</v>
      </c>
      <c r="S7" s="5"/>
      <c r="T7" s="6">
        <f>ROUND(IF(P7=0, IF(N7=0, 0, 1), N7/P7),5)</f>
        <v>0.32034000000000001</v>
      </c>
      <c r="U7" s="5"/>
      <c r="V7" s="4">
        <v>28660.68</v>
      </c>
    </row>
    <row r="8" spans="1:22" x14ac:dyDescent="0.3">
      <c r="A8" s="1"/>
      <c r="B8" s="1"/>
      <c r="C8" s="1"/>
      <c r="D8" s="1"/>
      <c r="E8" s="1" t="s">
        <v>62</v>
      </c>
      <c r="F8" s="4">
        <v>15</v>
      </c>
      <c r="G8" s="5"/>
      <c r="H8" s="4">
        <v>0</v>
      </c>
      <c r="I8" s="5"/>
      <c r="J8" s="4">
        <f>ROUND((F8-H8),5)</f>
        <v>15</v>
      </c>
      <c r="K8" s="5"/>
      <c r="L8" s="6">
        <f>ROUND(IF(H8=0, IF(F8=0, 0, 1), F8/H8),5)</f>
        <v>1</v>
      </c>
      <c r="M8" s="5"/>
      <c r="N8" s="4">
        <v>452.5</v>
      </c>
      <c r="O8" s="5"/>
      <c r="P8" s="4">
        <v>0</v>
      </c>
      <c r="Q8" s="5"/>
      <c r="R8" s="4">
        <f>ROUND((N8-P8),5)</f>
        <v>452.5</v>
      </c>
      <c r="S8" s="5"/>
      <c r="T8" s="6">
        <f>ROUND(IF(P8=0, IF(N8=0, 0, 1), N8/P8),5)</f>
        <v>1</v>
      </c>
      <c r="U8" s="5"/>
      <c r="V8" s="4">
        <v>16000</v>
      </c>
    </row>
    <row r="9" spans="1:22" x14ac:dyDescent="0.3">
      <c r="A9" s="1"/>
      <c r="B9" s="1"/>
      <c r="C9" s="1"/>
      <c r="D9" s="1"/>
      <c r="E9" s="1" t="s">
        <v>63</v>
      </c>
      <c r="F9" s="4">
        <v>0</v>
      </c>
      <c r="G9" s="5"/>
      <c r="H9" s="4">
        <v>0</v>
      </c>
      <c r="I9" s="5"/>
      <c r="J9" s="4">
        <f>ROUND((F9-H9),5)</f>
        <v>0</v>
      </c>
      <c r="K9" s="5"/>
      <c r="L9" s="6">
        <f>ROUND(IF(H9=0, IF(F9=0, 0, 1), F9/H9),5)</f>
        <v>0</v>
      </c>
      <c r="M9" s="5"/>
      <c r="N9" s="4">
        <v>86407</v>
      </c>
      <c r="O9" s="5"/>
      <c r="P9" s="4">
        <v>86407</v>
      </c>
      <c r="Q9" s="5"/>
      <c r="R9" s="4">
        <f>ROUND((N9-P9),5)</f>
        <v>0</v>
      </c>
      <c r="S9" s="5"/>
      <c r="T9" s="6">
        <f>ROUND(IF(P9=0, IF(N9=0, 0, 1), N9/P9),5)</f>
        <v>1</v>
      </c>
      <c r="U9" s="5"/>
      <c r="V9" s="4">
        <v>86407</v>
      </c>
    </row>
    <row r="10" spans="1:22" x14ac:dyDescent="0.3">
      <c r="A10" s="1"/>
      <c r="B10" s="1"/>
      <c r="C10" s="1"/>
      <c r="D10" s="1"/>
      <c r="E10" s="1" t="s">
        <v>64</v>
      </c>
      <c r="F10" s="4">
        <v>0</v>
      </c>
      <c r="G10" s="5"/>
      <c r="H10" s="4">
        <v>0</v>
      </c>
      <c r="I10" s="5"/>
      <c r="J10" s="4">
        <f>ROUND((F10-H10),5)</f>
        <v>0</v>
      </c>
      <c r="K10" s="5"/>
      <c r="L10" s="6">
        <f>ROUND(IF(H10=0, IF(F10=0, 0, 1), F10/H10),5)</f>
        <v>0</v>
      </c>
      <c r="M10" s="5"/>
      <c r="N10" s="4">
        <v>167520.20000000001</v>
      </c>
      <c r="O10" s="5"/>
      <c r="P10" s="4">
        <v>167520.20000000001</v>
      </c>
      <c r="Q10" s="5"/>
      <c r="R10" s="4">
        <f>ROUND((N10-P10),5)</f>
        <v>0</v>
      </c>
      <c r="S10" s="5"/>
      <c r="T10" s="6">
        <f>ROUND(IF(P10=0, IF(N10=0, 0, 1), N10/P10),5)</f>
        <v>1</v>
      </c>
      <c r="U10" s="5"/>
      <c r="V10" s="4">
        <v>174229.2</v>
      </c>
    </row>
    <row r="11" spans="1:22" x14ac:dyDescent="0.3">
      <c r="A11" s="1"/>
      <c r="B11" s="1"/>
      <c r="C11" s="1"/>
      <c r="D11" s="1"/>
      <c r="E11" s="1" t="s">
        <v>65</v>
      </c>
      <c r="F11" s="4">
        <v>0</v>
      </c>
      <c r="G11" s="5"/>
      <c r="H11" s="4">
        <v>0</v>
      </c>
      <c r="I11" s="5"/>
      <c r="J11" s="4">
        <f>ROUND((F11-H11),5)</f>
        <v>0</v>
      </c>
      <c r="K11" s="5"/>
      <c r="L11" s="6">
        <f>ROUND(IF(H11=0, IF(F11=0, 0, 1), F11/H11),5)</f>
        <v>0</v>
      </c>
      <c r="M11" s="5"/>
      <c r="N11" s="4">
        <v>110.55</v>
      </c>
      <c r="O11" s="5"/>
      <c r="P11" s="4">
        <v>110.55</v>
      </c>
      <c r="Q11" s="5"/>
      <c r="R11" s="4">
        <f>ROUND((N11-P11),5)</f>
        <v>0</v>
      </c>
      <c r="S11" s="5"/>
      <c r="T11" s="6">
        <f>ROUND(IF(P11=0, IF(N11=0, 0, 1), N11/P11),5)</f>
        <v>1</v>
      </c>
      <c r="U11" s="5"/>
      <c r="V11" s="4">
        <v>110.55</v>
      </c>
    </row>
    <row r="12" spans="1:22" x14ac:dyDescent="0.3">
      <c r="A12" s="1"/>
      <c r="B12" s="1"/>
      <c r="C12" s="1"/>
      <c r="D12" s="1"/>
      <c r="E12" s="1" t="s">
        <v>66</v>
      </c>
      <c r="F12" s="4">
        <v>0</v>
      </c>
      <c r="G12" s="5"/>
      <c r="H12" s="4">
        <v>0</v>
      </c>
      <c r="I12" s="5"/>
      <c r="J12" s="4">
        <f>ROUND((F12-H12),5)</f>
        <v>0</v>
      </c>
      <c r="K12" s="5"/>
      <c r="L12" s="6">
        <f>ROUND(IF(H12=0, IF(F12=0, 0, 1), F12/H12),5)</f>
        <v>0</v>
      </c>
      <c r="M12" s="5"/>
      <c r="N12" s="4">
        <v>58599.28</v>
      </c>
      <c r="O12" s="5"/>
      <c r="P12" s="4">
        <v>58599.28</v>
      </c>
      <c r="Q12" s="5"/>
      <c r="R12" s="4">
        <f>ROUND((N12-P12),5)</f>
        <v>0</v>
      </c>
      <c r="S12" s="5"/>
      <c r="T12" s="6">
        <f>ROUND(IF(P12=0, IF(N12=0, 0, 1), N12/P12),5)</f>
        <v>1</v>
      </c>
      <c r="U12" s="5"/>
      <c r="V12" s="4">
        <v>58599.28</v>
      </c>
    </row>
    <row r="13" spans="1:22" x14ac:dyDescent="0.3">
      <c r="A13" s="1"/>
      <c r="B13" s="1"/>
      <c r="C13" s="1"/>
      <c r="D13" s="1"/>
      <c r="E13" s="1" t="s">
        <v>67</v>
      </c>
      <c r="F13" s="4">
        <v>0</v>
      </c>
      <c r="G13" s="5"/>
      <c r="H13" s="4">
        <v>0</v>
      </c>
      <c r="I13" s="5"/>
      <c r="J13" s="4">
        <f>ROUND((F13-H13),5)</f>
        <v>0</v>
      </c>
      <c r="K13" s="5"/>
      <c r="L13" s="6">
        <f>ROUND(IF(H13=0, IF(F13=0, 0, 1), F13/H13),5)</f>
        <v>0</v>
      </c>
      <c r="M13" s="5"/>
      <c r="N13" s="4">
        <v>0</v>
      </c>
      <c r="O13" s="5"/>
      <c r="P13" s="4">
        <v>0</v>
      </c>
      <c r="Q13" s="5"/>
      <c r="R13" s="4">
        <f>ROUND((N13-P13),5)</f>
        <v>0</v>
      </c>
      <c r="S13" s="5"/>
      <c r="T13" s="6">
        <f>ROUND(IF(P13=0, IF(N13=0, 0, 1), N13/P13),5)</f>
        <v>0</v>
      </c>
      <c r="U13" s="5"/>
      <c r="V13" s="4">
        <v>0</v>
      </c>
    </row>
    <row r="14" spans="1:22" x14ac:dyDescent="0.3">
      <c r="A14" s="1"/>
      <c r="B14" s="1"/>
      <c r="C14" s="1"/>
      <c r="D14" s="1"/>
      <c r="E14" s="1" t="s">
        <v>68</v>
      </c>
      <c r="F14" s="4">
        <v>812</v>
      </c>
      <c r="G14" s="5"/>
      <c r="H14" s="4">
        <v>1350</v>
      </c>
      <c r="I14" s="5"/>
      <c r="J14" s="4">
        <f>ROUND((F14-H14),5)</f>
        <v>-538</v>
      </c>
      <c r="K14" s="5"/>
      <c r="L14" s="6">
        <f>ROUND(IF(H14=0, IF(F14=0, 0, 1), F14/H14),5)</f>
        <v>0.60148000000000001</v>
      </c>
      <c r="M14" s="5"/>
      <c r="N14" s="4">
        <v>24438.5</v>
      </c>
      <c r="O14" s="5"/>
      <c r="P14" s="4">
        <v>25420.25</v>
      </c>
      <c r="Q14" s="5"/>
      <c r="R14" s="4">
        <f>ROUND((N14-P14),5)</f>
        <v>-981.75</v>
      </c>
      <c r="S14" s="5"/>
      <c r="T14" s="6">
        <f>ROUND(IF(P14=0, IF(N14=0, 0, 1), N14/P14),5)</f>
        <v>0.96138000000000001</v>
      </c>
      <c r="U14" s="5"/>
      <c r="V14" s="4">
        <v>52930.25</v>
      </c>
    </row>
    <row r="15" spans="1:22" x14ac:dyDescent="0.3">
      <c r="A15" s="1"/>
      <c r="B15" s="1"/>
      <c r="C15" s="1"/>
      <c r="D15" s="1"/>
      <c r="E15" s="1" t="s">
        <v>103</v>
      </c>
      <c r="F15" s="4">
        <v>0</v>
      </c>
      <c r="G15" s="5"/>
      <c r="H15" s="4">
        <v>0</v>
      </c>
      <c r="I15" s="5"/>
      <c r="J15" s="4">
        <f>ROUND((F15-H15),5)</f>
        <v>0</v>
      </c>
      <c r="K15" s="5"/>
      <c r="L15" s="6">
        <f>ROUND(IF(H15=0, IF(F15=0, 0, 1), F15/H15),5)</f>
        <v>0</v>
      </c>
      <c r="M15" s="5"/>
      <c r="N15" s="4">
        <v>0</v>
      </c>
      <c r="O15" s="5"/>
      <c r="P15" s="4">
        <v>0</v>
      </c>
      <c r="Q15" s="5"/>
      <c r="R15" s="4">
        <f>ROUND((N15-P15),5)</f>
        <v>0</v>
      </c>
      <c r="S15" s="5"/>
      <c r="T15" s="6">
        <f>ROUND(IF(P15=0, IF(N15=0, 0, 1), N15/P15),5)</f>
        <v>0</v>
      </c>
      <c r="U15" s="5"/>
      <c r="V15" s="4">
        <v>0</v>
      </c>
    </row>
    <row r="16" spans="1:22" x14ac:dyDescent="0.3">
      <c r="A16" s="1"/>
      <c r="B16" s="1"/>
      <c r="C16" s="1"/>
      <c r="D16" s="1"/>
      <c r="E16" s="1" t="s">
        <v>69</v>
      </c>
      <c r="F16" s="4">
        <v>1813.92</v>
      </c>
      <c r="G16" s="5"/>
      <c r="H16" s="4">
        <v>938.14</v>
      </c>
      <c r="I16" s="5"/>
      <c r="J16" s="4">
        <f>ROUND((F16-H16),5)</f>
        <v>875.78</v>
      </c>
      <c r="K16" s="5"/>
      <c r="L16" s="6">
        <f>ROUND(IF(H16=0, IF(F16=0, 0, 1), F16/H16),5)</f>
        <v>1.93353</v>
      </c>
      <c r="M16" s="5"/>
      <c r="N16" s="4">
        <v>8186.74</v>
      </c>
      <c r="O16" s="5"/>
      <c r="P16" s="4">
        <v>7120.35</v>
      </c>
      <c r="Q16" s="5"/>
      <c r="R16" s="4">
        <f>ROUND((N16-P16),5)</f>
        <v>1066.3900000000001</v>
      </c>
      <c r="S16" s="5"/>
      <c r="T16" s="6">
        <f>ROUND(IF(P16=0, IF(N16=0, 0, 1), N16/P16),5)</f>
        <v>1.14977</v>
      </c>
      <c r="U16" s="5"/>
      <c r="V16" s="4">
        <v>20225.73</v>
      </c>
    </row>
    <row r="17" spans="1:22" x14ac:dyDescent="0.3">
      <c r="A17" s="1"/>
      <c r="B17" s="1"/>
      <c r="C17" s="1"/>
      <c r="D17" s="1"/>
      <c r="E17" s="1" t="s">
        <v>70</v>
      </c>
      <c r="F17" s="4">
        <v>12201</v>
      </c>
      <c r="G17" s="5"/>
      <c r="H17" s="4">
        <v>0</v>
      </c>
      <c r="I17" s="5"/>
      <c r="J17" s="4">
        <f>ROUND((F17-H17),5)</f>
        <v>12201</v>
      </c>
      <c r="K17" s="5"/>
      <c r="L17" s="6">
        <f>ROUND(IF(H17=0, IF(F17=0, 0, 1), F17/H17),5)</f>
        <v>1</v>
      </c>
      <c r="M17" s="5"/>
      <c r="N17" s="4">
        <v>33885.53</v>
      </c>
      <c r="O17" s="5"/>
      <c r="P17" s="4">
        <v>23924.54</v>
      </c>
      <c r="Q17" s="5"/>
      <c r="R17" s="4">
        <f>ROUND((N17-P17),5)</f>
        <v>9960.99</v>
      </c>
      <c r="S17" s="5"/>
      <c r="T17" s="6">
        <f>ROUND(IF(P17=0, IF(N17=0, 0, 1), N17/P17),5)</f>
        <v>1.41635</v>
      </c>
      <c r="U17" s="5"/>
      <c r="V17" s="4">
        <v>54781.54</v>
      </c>
    </row>
    <row r="18" spans="1:22" x14ac:dyDescent="0.3">
      <c r="A18" s="1"/>
      <c r="B18" s="1"/>
      <c r="C18" s="1"/>
      <c r="D18" s="1"/>
      <c r="E18" s="1" t="s">
        <v>104</v>
      </c>
      <c r="F18" s="4">
        <v>0</v>
      </c>
      <c r="G18" s="5"/>
      <c r="H18" s="4">
        <v>1612</v>
      </c>
      <c r="I18" s="5"/>
      <c r="J18" s="4">
        <f>ROUND((F18-H18),5)</f>
        <v>-1612</v>
      </c>
      <c r="K18" s="5"/>
      <c r="L18" s="6">
        <f>ROUND(IF(H18=0, IF(F18=0, 0, 1), F18/H18),5)</f>
        <v>0</v>
      </c>
      <c r="M18" s="5"/>
      <c r="N18" s="4">
        <v>0</v>
      </c>
      <c r="O18" s="5"/>
      <c r="P18" s="4">
        <v>1612</v>
      </c>
      <c r="Q18" s="5"/>
      <c r="R18" s="4">
        <f>ROUND((N18-P18),5)</f>
        <v>-1612</v>
      </c>
      <c r="S18" s="5"/>
      <c r="T18" s="6">
        <f>ROUND(IF(P18=0, IF(N18=0, 0, 1), N18/P18),5)</f>
        <v>0</v>
      </c>
      <c r="U18" s="5"/>
      <c r="V18" s="4">
        <v>3224</v>
      </c>
    </row>
    <row r="19" spans="1:22" x14ac:dyDescent="0.3">
      <c r="A19" s="1"/>
      <c r="B19" s="1"/>
      <c r="C19" s="1"/>
      <c r="D19" s="1"/>
      <c r="E19" s="1" t="s">
        <v>71</v>
      </c>
      <c r="F19" s="4">
        <v>0</v>
      </c>
      <c r="G19" s="5"/>
      <c r="H19" s="4">
        <v>0</v>
      </c>
      <c r="I19" s="5"/>
      <c r="J19" s="4">
        <f>ROUND((F19-H19),5)</f>
        <v>0</v>
      </c>
      <c r="K19" s="5"/>
      <c r="L19" s="6">
        <f>ROUND(IF(H19=0, IF(F19=0, 0, 1), F19/H19),5)</f>
        <v>0</v>
      </c>
      <c r="M19" s="5"/>
      <c r="N19" s="4">
        <v>750</v>
      </c>
      <c r="O19" s="5"/>
      <c r="P19" s="4">
        <v>0</v>
      </c>
      <c r="Q19" s="5"/>
      <c r="R19" s="4">
        <f>ROUND((N19-P19),5)</f>
        <v>750</v>
      </c>
      <c r="S19" s="5"/>
      <c r="T19" s="6">
        <f>ROUND(IF(P19=0, IF(N19=0, 0, 1), N19/P19),5)</f>
        <v>1</v>
      </c>
      <c r="U19" s="5"/>
      <c r="V19" s="4">
        <v>0</v>
      </c>
    </row>
    <row r="20" spans="1:22" x14ac:dyDescent="0.3">
      <c r="A20" s="1"/>
      <c r="B20" s="1"/>
      <c r="C20" s="1"/>
      <c r="D20" s="1"/>
      <c r="E20" s="1" t="s">
        <v>72</v>
      </c>
      <c r="F20" s="4">
        <v>0</v>
      </c>
      <c r="G20" s="5"/>
      <c r="H20" s="4">
        <v>1435</v>
      </c>
      <c r="I20" s="5"/>
      <c r="J20" s="4">
        <f>ROUND((F20-H20),5)</f>
        <v>-1435</v>
      </c>
      <c r="K20" s="5"/>
      <c r="L20" s="6">
        <f>ROUND(IF(H20=0, IF(F20=0, 0, 1), F20/H20),5)</f>
        <v>0</v>
      </c>
      <c r="M20" s="5"/>
      <c r="N20" s="4">
        <v>12285</v>
      </c>
      <c r="O20" s="5"/>
      <c r="P20" s="4">
        <v>13965</v>
      </c>
      <c r="Q20" s="5"/>
      <c r="R20" s="4">
        <f>ROUND((N20-P20),5)</f>
        <v>-1680</v>
      </c>
      <c r="S20" s="5"/>
      <c r="T20" s="6">
        <f>ROUND(IF(P20=0, IF(N20=0, 0, 1), N20/P20),5)</f>
        <v>0.87970000000000004</v>
      </c>
      <c r="U20" s="5"/>
      <c r="V20" s="4">
        <v>15955</v>
      </c>
    </row>
    <row r="21" spans="1:22" x14ac:dyDescent="0.3">
      <c r="A21" s="1"/>
      <c r="B21" s="1"/>
      <c r="C21" s="1"/>
      <c r="D21" s="1"/>
      <c r="E21" s="1" t="s">
        <v>105</v>
      </c>
      <c r="F21" s="4">
        <v>0</v>
      </c>
      <c r="G21" s="5"/>
      <c r="H21" s="4">
        <v>0</v>
      </c>
      <c r="I21" s="5"/>
      <c r="J21" s="4">
        <f>ROUND((F21-H21),5)</f>
        <v>0</v>
      </c>
      <c r="K21" s="5"/>
      <c r="L21" s="6">
        <f>ROUND(IF(H21=0, IF(F21=0, 0, 1), F21/H21),5)</f>
        <v>0</v>
      </c>
      <c r="M21" s="5"/>
      <c r="N21" s="4">
        <v>0</v>
      </c>
      <c r="O21" s="5"/>
      <c r="P21" s="4">
        <v>0</v>
      </c>
      <c r="Q21" s="5"/>
      <c r="R21" s="4">
        <f>ROUND((N21-P21),5)</f>
        <v>0</v>
      </c>
      <c r="S21" s="5"/>
      <c r="T21" s="6">
        <f>ROUND(IF(P21=0, IF(N21=0, 0, 1), N21/P21),5)</f>
        <v>0</v>
      </c>
      <c r="U21" s="5"/>
      <c r="V21" s="4">
        <v>0</v>
      </c>
    </row>
    <row r="22" spans="1:22" ht="15" thickBot="1" x14ac:dyDescent="0.35">
      <c r="A22" s="1"/>
      <c r="B22" s="1"/>
      <c r="C22" s="1"/>
      <c r="D22" s="1"/>
      <c r="E22" s="1" t="s">
        <v>73</v>
      </c>
      <c r="F22" s="9">
        <v>0</v>
      </c>
      <c r="G22" s="5"/>
      <c r="H22" s="9">
        <v>0</v>
      </c>
      <c r="I22" s="5"/>
      <c r="J22" s="9">
        <f>ROUND((F22-H22),5)</f>
        <v>0</v>
      </c>
      <c r="K22" s="5"/>
      <c r="L22" s="10">
        <f>ROUND(IF(H22=0, IF(F22=0, 0, 1), F22/H22),5)</f>
        <v>0</v>
      </c>
      <c r="M22" s="5"/>
      <c r="N22" s="9">
        <v>0</v>
      </c>
      <c r="O22" s="5"/>
      <c r="P22" s="9">
        <v>0</v>
      </c>
      <c r="Q22" s="5"/>
      <c r="R22" s="9">
        <f>ROUND((N22-P22),5)</f>
        <v>0</v>
      </c>
      <c r="S22" s="5"/>
      <c r="T22" s="10">
        <f>ROUND(IF(P22=0, IF(N22=0, 0, 1), N22/P22),5)</f>
        <v>0</v>
      </c>
      <c r="U22" s="5"/>
      <c r="V22" s="9">
        <v>0</v>
      </c>
    </row>
    <row r="23" spans="1:22" ht="15" thickBot="1" x14ac:dyDescent="0.35">
      <c r="A23" s="1"/>
      <c r="B23" s="1"/>
      <c r="C23" s="1"/>
      <c r="D23" s="1" t="s">
        <v>74</v>
      </c>
      <c r="E23" s="1"/>
      <c r="F23" s="11">
        <f>ROUND(SUM(F4:F22),5)</f>
        <v>33014.44</v>
      </c>
      <c r="G23" s="5"/>
      <c r="H23" s="11">
        <f>ROUND(SUM(H4:H22),5)</f>
        <v>20462.8</v>
      </c>
      <c r="I23" s="5"/>
      <c r="J23" s="11">
        <f>ROUND((F23-H23),5)</f>
        <v>12551.64</v>
      </c>
      <c r="K23" s="5"/>
      <c r="L23" s="12">
        <f>ROUND(IF(H23=0, IF(F23=0, 0, 1), F23/H23),5)</f>
        <v>1.6133900000000001</v>
      </c>
      <c r="M23" s="5"/>
      <c r="N23" s="11">
        <f>ROUND(SUM(N4:N22),5)</f>
        <v>492157.22</v>
      </c>
      <c r="O23" s="5"/>
      <c r="P23" s="11">
        <f>ROUND(SUM(P4:P22),5)</f>
        <v>481280.27</v>
      </c>
      <c r="Q23" s="5"/>
      <c r="R23" s="11">
        <f>ROUND((N23-P23),5)</f>
        <v>10876.95</v>
      </c>
      <c r="S23" s="5"/>
      <c r="T23" s="12">
        <f>ROUND(IF(P23=0, IF(N23=0, 0, 1), N23/P23),5)</f>
        <v>1.0226</v>
      </c>
      <c r="U23" s="5"/>
      <c r="V23" s="11">
        <f>ROUND(SUM(V4:V22),5)</f>
        <v>745456.44</v>
      </c>
    </row>
    <row r="24" spans="1:22" x14ac:dyDescent="0.3">
      <c r="A24" s="1"/>
      <c r="B24" s="1"/>
      <c r="C24" s="1" t="s">
        <v>75</v>
      </c>
      <c r="D24" s="1"/>
      <c r="E24" s="1"/>
      <c r="F24" s="4">
        <f>F23</f>
        <v>33014.44</v>
      </c>
      <c r="G24" s="5"/>
      <c r="H24" s="4">
        <f>H23</f>
        <v>20462.8</v>
      </c>
      <c r="I24" s="5"/>
      <c r="J24" s="4">
        <f>ROUND((F24-H24),5)</f>
        <v>12551.64</v>
      </c>
      <c r="K24" s="5"/>
      <c r="L24" s="6">
        <f>ROUND(IF(H24=0, IF(F24=0, 0, 1), F24/H24),5)</f>
        <v>1.6133900000000001</v>
      </c>
      <c r="M24" s="5"/>
      <c r="N24" s="4">
        <f>N23</f>
        <v>492157.22</v>
      </c>
      <c r="O24" s="5"/>
      <c r="P24" s="4">
        <f>P23</f>
        <v>481280.27</v>
      </c>
      <c r="Q24" s="5"/>
      <c r="R24" s="4">
        <f>ROUND((N24-P24),5)</f>
        <v>10876.95</v>
      </c>
      <c r="S24" s="5"/>
      <c r="T24" s="6">
        <f>ROUND(IF(P24=0, IF(N24=0, 0, 1), N24/P24),5)</f>
        <v>1.0226</v>
      </c>
      <c r="U24" s="5"/>
      <c r="V24" s="4">
        <f>V23</f>
        <v>745456.44</v>
      </c>
    </row>
    <row r="25" spans="1:22" x14ac:dyDescent="0.3">
      <c r="A25" s="1"/>
      <c r="B25" s="1"/>
      <c r="C25" s="1"/>
      <c r="D25" s="1" t="s">
        <v>76</v>
      </c>
      <c r="E25" s="1"/>
      <c r="F25" s="4"/>
      <c r="G25" s="5"/>
      <c r="H25" s="4"/>
      <c r="I25" s="5"/>
      <c r="J25" s="4"/>
      <c r="K25" s="5"/>
      <c r="L25" s="6"/>
      <c r="M25" s="5"/>
      <c r="N25" s="4"/>
      <c r="O25" s="5"/>
      <c r="P25" s="4"/>
      <c r="Q25" s="5"/>
      <c r="R25" s="4"/>
      <c r="S25" s="5"/>
      <c r="T25" s="6"/>
      <c r="U25" s="5"/>
      <c r="V25" s="4"/>
    </row>
    <row r="26" spans="1:22" x14ac:dyDescent="0.3">
      <c r="A26" s="1"/>
      <c r="B26" s="1"/>
      <c r="C26" s="1"/>
      <c r="D26" s="1"/>
      <c r="E26" s="1" t="s">
        <v>77</v>
      </c>
      <c r="F26" s="4">
        <v>251</v>
      </c>
      <c r="G26" s="5"/>
      <c r="H26" s="4">
        <v>448.43</v>
      </c>
      <c r="I26" s="5"/>
      <c r="J26" s="4">
        <f>ROUND((F26-H26),5)</f>
        <v>-197.43</v>
      </c>
      <c r="K26" s="5"/>
      <c r="L26" s="6">
        <f>ROUND(IF(H26=0, IF(F26=0, 0, 1), F26/H26),5)</f>
        <v>0.55972999999999995</v>
      </c>
      <c r="M26" s="5"/>
      <c r="N26" s="4">
        <v>3167.22</v>
      </c>
      <c r="O26" s="5"/>
      <c r="P26" s="4">
        <v>2535.9899999999998</v>
      </c>
      <c r="Q26" s="5"/>
      <c r="R26" s="4">
        <f>ROUND((N26-P26),5)</f>
        <v>631.23</v>
      </c>
      <c r="S26" s="5"/>
      <c r="T26" s="6">
        <f>ROUND(IF(P26=0, IF(N26=0, 0, 1), N26/P26),5)</f>
        <v>1.24891</v>
      </c>
      <c r="U26" s="5"/>
      <c r="V26" s="4">
        <v>5276.27</v>
      </c>
    </row>
    <row r="27" spans="1:22" x14ac:dyDescent="0.3">
      <c r="A27" s="1"/>
      <c r="B27" s="1"/>
      <c r="C27" s="1"/>
      <c r="D27" s="1"/>
      <c r="E27" s="1" t="s">
        <v>78</v>
      </c>
      <c r="F27" s="4">
        <v>24231</v>
      </c>
      <c r="G27" s="5"/>
      <c r="H27" s="4">
        <v>28209.11</v>
      </c>
      <c r="I27" s="5"/>
      <c r="J27" s="4">
        <f>ROUND((F27-H27),5)</f>
        <v>-3978.11</v>
      </c>
      <c r="K27" s="5"/>
      <c r="L27" s="6">
        <f>ROUND(IF(H27=0, IF(F27=0, 0, 1), F27/H27),5)</f>
        <v>0.85897999999999997</v>
      </c>
      <c r="M27" s="5"/>
      <c r="N27" s="4">
        <v>151599.25</v>
      </c>
      <c r="O27" s="5"/>
      <c r="P27" s="4">
        <v>153469.17000000001</v>
      </c>
      <c r="Q27" s="5"/>
      <c r="R27" s="4">
        <f>ROUND((N27-P27),5)</f>
        <v>-1869.92</v>
      </c>
      <c r="S27" s="5"/>
      <c r="T27" s="6">
        <f>ROUND(IF(P27=0, IF(N27=0, 0, 1), N27/P27),5)</f>
        <v>0.98782000000000003</v>
      </c>
      <c r="U27" s="5"/>
      <c r="V27" s="4">
        <v>338940.57</v>
      </c>
    </row>
    <row r="28" spans="1:22" x14ac:dyDescent="0.3">
      <c r="A28" s="1"/>
      <c r="B28" s="1"/>
      <c r="C28" s="1"/>
      <c r="D28" s="1"/>
      <c r="E28" s="1" t="s">
        <v>79</v>
      </c>
      <c r="F28" s="4">
        <v>0</v>
      </c>
      <c r="G28" s="5"/>
      <c r="H28" s="4">
        <v>0</v>
      </c>
      <c r="I28" s="5"/>
      <c r="J28" s="4">
        <f>ROUND((F28-H28),5)</f>
        <v>0</v>
      </c>
      <c r="K28" s="5"/>
      <c r="L28" s="6">
        <f>ROUND(IF(H28=0, IF(F28=0, 0, 1), F28/H28),5)</f>
        <v>0</v>
      </c>
      <c r="M28" s="5"/>
      <c r="N28" s="4">
        <v>41159.5</v>
      </c>
      <c r="O28" s="5"/>
      <c r="P28" s="4">
        <v>40959.5</v>
      </c>
      <c r="Q28" s="5"/>
      <c r="R28" s="4">
        <f>ROUND((N28-P28),5)</f>
        <v>200</v>
      </c>
      <c r="S28" s="5"/>
      <c r="T28" s="6">
        <f>ROUND(IF(P28=0, IF(N28=0, 0, 1), N28/P28),5)</f>
        <v>1.00488</v>
      </c>
      <c r="U28" s="5"/>
      <c r="V28" s="4">
        <v>40959.5</v>
      </c>
    </row>
    <row r="29" spans="1:22" x14ac:dyDescent="0.3">
      <c r="A29" s="1"/>
      <c r="B29" s="1"/>
      <c r="C29" s="1"/>
      <c r="D29" s="1"/>
      <c r="E29" s="1" t="s">
        <v>80</v>
      </c>
      <c r="F29" s="4">
        <v>0</v>
      </c>
      <c r="G29" s="5"/>
      <c r="H29" s="4">
        <v>0</v>
      </c>
      <c r="I29" s="5"/>
      <c r="J29" s="4">
        <f>ROUND((F29-H29),5)</f>
        <v>0</v>
      </c>
      <c r="K29" s="5"/>
      <c r="L29" s="6">
        <f>ROUND(IF(H29=0, IF(F29=0, 0, 1), F29/H29),5)</f>
        <v>0</v>
      </c>
      <c r="M29" s="5"/>
      <c r="N29" s="4">
        <v>165434.76</v>
      </c>
      <c r="O29" s="5"/>
      <c r="P29" s="4">
        <v>165434.82</v>
      </c>
      <c r="Q29" s="5"/>
      <c r="R29" s="4">
        <f>ROUND((N29-P29),5)</f>
        <v>-0.06</v>
      </c>
      <c r="S29" s="5"/>
      <c r="T29" s="6">
        <f>ROUND(IF(P29=0, IF(N29=0, 0, 1), N29/P29),5)</f>
        <v>1</v>
      </c>
      <c r="U29" s="5"/>
      <c r="V29" s="4">
        <v>170443.17</v>
      </c>
    </row>
    <row r="30" spans="1:22" x14ac:dyDescent="0.3">
      <c r="A30" s="1"/>
      <c r="B30" s="1"/>
      <c r="C30" s="1"/>
      <c r="D30" s="1"/>
      <c r="E30" s="1" t="s">
        <v>81</v>
      </c>
      <c r="F30" s="4">
        <v>0</v>
      </c>
      <c r="G30" s="5"/>
      <c r="H30" s="4">
        <v>0</v>
      </c>
      <c r="I30" s="5"/>
      <c r="J30" s="4">
        <f>ROUND((F30-H30),5)</f>
        <v>0</v>
      </c>
      <c r="K30" s="5"/>
      <c r="L30" s="6">
        <f>ROUND(IF(H30=0, IF(F30=0, 0, 1), F30/H30),5)</f>
        <v>0</v>
      </c>
      <c r="M30" s="5"/>
      <c r="N30" s="4">
        <v>226.7</v>
      </c>
      <c r="O30" s="5"/>
      <c r="P30" s="4">
        <v>226.7</v>
      </c>
      <c r="Q30" s="5"/>
      <c r="R30" s="4">
        <f>ROUND((N30-P30),5)</f>
        <v>0</v>
      </c>
      <c r="S30" s="5"/>
      <c r="T30" s="6">
        <f>ROUND(IF(P30=0, IF(N30=0, 0, 1), N30/P30),5)</f>
        <v>1</v>
      </c>
      <c r="U30" s="5"/>
      <c r="V30" s="4">
        <v>226.7</v>
      </c>
    </row>
    <row r="31" spans="1:22" x14ac:dyDescent="0.3">
      <c r="A31" s="1"/>
      <c r="B31" s="1"/>
      <c r="C31" s="1"/>
      <c r="D31" s="1"/>
      <c r="E31" s="1" t="s">
        <v>82</v>
      </c>
      <c r="F31" s="4">
        <v>5644.2</v>
      </c>
      <c r="G31" s="5"/>
      <c r="H31" s="4">
        <v>6170.5</v>
      </c>
      <c r="I31" s="5"/>
      <c r="J31" s="4">
        <f>ROUND((F31-H31),5)</f>
        <v>-526.29999999999995</v>
      </c>
      <c r="K31" s="5"/>
      <c r="L31" s="6">
        <f>ROUND(IF(H31=0, IF(F31=0, 0, 1), F31/H31),5)</f>
        <v>0.91471000000000002</v>
      </c>
      <c r="M31" s="5"/>
      <c r="N31" s="4">
        <v>30823.94</v>
      </c>
      <c r="O31" s="5"/>
      <c r="P31" s="4">
        <v>33545.75</v>
      </c>
      <c r="Q31" s="5"/>
      <c r="R31" s="4">
        <f>ROUND((N31-P31),5)</f>
        <v>-2721.81</v>
      </c>
      <c r="S31" s="5"/>
      <c r="T31" s="6">
        <f>ROUND(IF(P31=0, IF(N31=0, 0, 1), N31/P31),5)</f>
        <v>0.91886000000000001</v>
      </c>
      <c r="U31" s="5"/>
      <c r="V31" s="4">
        <v>64842.51</v>
      </c>
    </row>
    <row r="32" spans="1:22" x14ac:dyDescent="0.3">
      <c r="A32" s="1"/>
      <c r="B32" s="1"/>
      <c r="C32" s="1"/>
      <c r="D32" s="1"/>
      <c r="E32" s="1" t="s">
        <v>83</v>
      </c>
      <c r="F32" s="4">
        <v>1122.8599999999999</v>
      </c>
      <c r="G32" s="5"/>
      <c r="H32" s="4">
        <v>721.32</v>
      </c>
      <c r="I32" s="5"/>
      <c r="J32" s="4">
        <f>ROUND((F32-H32),5)</f>
        <v>401.54</v>
      </c>
      <c r="K32" s="5"/>
      <c r="L32" s="6">
        <f>ROUND(IF(H32=0, IF(F32=0, 0, 1), F32/H32),5)</f>
        <v>1.55667</v>
      </c>
      <c r="M32" s="5"/>
      <c r="N32" s="4">
        <v>8579.16</v>
      </c>
      <c r="O32" s="5"/>
      <c r="P32" s="4">
        <v>5927.07</v>
      </c>
      <c r="Q32" s="5"/>
      <c r="R32" s="4">
        <f>ROUND((N32-P32),5)</f>
        <v>2652.09</v>
      </c>
      <c r="S32" s="5"/>
      <c r="T32" s="6">
        <f>ROUND(IF(P32=0, IF(N32=0, 0, 1), N32/P32),5)</f>
        <v>1.4474499999999999</v>
      </c>
      <c r="U32" s="5"/>
      <c r="V32" s="4">
        <v>14765.25</v>
      </c>
    </row>
    <row r="33" spans="1:22" x14ac:dyDescent="0.3">
      <c r="A33" s="1"/>
      <c r="B33" s="1"/>
      <c r="C33" s="1"/>
      <c r="D33" s="1"/>
      <c r="E33" s="1" t="s">
        <v>84</v>
      </c>
      <c r="F33" s="4">
        <v>6100.5</v>
      </c>
      <c r="G33" s="5"/>
      <c r="H33" s="4">
        <v>0</v>
      </c>
      <c r="I33" s="5"/>
      <c r="J33" s="4">
        <f>ROUND((F33-H33),5)</f>
        <v>6100.5</v>
      </c>
      <c r="K33" s="5"/>
      <c r="L33" s="6">
        <f>ROUND(IF(H33=0, IF(F33=0, 0, 1), F33/H33),5)</f>
        <v>1</v>
      </c>
      <c r="M33" s="5"/>
      <c r="N33" s="4">
        <v>16942.759999999998</v>
      </c>
      <c r="O33" s="5"/>
      <c r="P33" s="4">
        <v>11962.26</v>
      </c>
      <c r="Q33" s="5"/>
      <c r="R33" s="4">
        <f>ROUND((N33-P33),5)</f>
        <v>4980.5</v>
      </c>
      <c r="S33" s="5"/>
      <c r="T33" s="6">
        <f>ROUND(IF(P33=0, IF(N33=0, 0, 1), N33/P33),5)</f>
        <v>1.41635</v>
      </c>
      <c r="U33" s="5"/>
      <c r="V33" s="4">
        <v>27390.76</v>
      </c>
    </row>
    <row r="34" spans="1:22" x14ac:dyDescent="0.3">
      <c r="A34" s="1"/>
      <c r="B34" s="1"/>
      <c r="C34" s="1"/>
      <c r="D34" s="1"/>
      <c r="E34" s="1" t="s">
        <v>106</v>
      </c>
      <c r="F34" s="4">
        <v>0</v>
      </c>
      <c r="G34" s="5"/>
      <c r="H34" s="4">
        <v>0</v>
      </c>
      <c r="I34" s="5"/>
      <c r="J34" s="4">
        <f>ROUND((F34-H34),5)</f>
        <v>0</v>
      </c>
      <c r="K34" s="5"/>
      <c r="L34" s="6">
        <f>ROUND(IF(H34=0, IF(F34=0, 0, 1), F34/H34),5)</f>
        <v>0</v>
      </c>
      <c r="M34" s="5"/>
      <c r="N34" s="4">
        <v>0</v>
      </c>
      <c r="O34" s="5"/>
      <c r="P34" s="4">
        <v>0</v>
      </c>
      <c r="Q34" s="5"/>
      <c r="R34" s="4">
        <f>ROUND((N34-P34),5)</f>
        <v>0</v>
      </c>
      <c r="S34" s="5"/>
      <c r="T34" s="6">
        <f>ROUND(IF(P34=0, IF(N34=0, 0, 1), N34/P34),5)</f>
        <v>0</v>
      </c>
      <c r="U34" s="5"/>
      <c r="V34" s="4">
        <v>1575</v>
      </c>
    </row>
    <row r="35" spans="1:22" x14ac:dyDescent="0.3">
      <c r="A35" s="1"/>
      <c r="B35" s="1"/>
      <c r="C35" s="1"/>
      <c r="D35" s="1"/>
      <c r="E35" s="1" t="s">
        <v>107</v>
      </c>
      <c r="F35" s="4">
        <v>0</v>
      </c>
      <c r="G35" s="5"/>
      <c r="H35" s="4">
        <v>0</v>
      </c>
      <c r="I35" s="5"/>
      <c r="J35" s="4">
        <f>ROUND((F35-H35),5)</f>
        <v>0</v>
      </c>
      <c r="K35" s="5"/>
      <c r="L35" s="6">
        <f>ROUND(IF(H35=0, IF(F35=0, 0, 1), F35/H35),5)</f>
        <v>0</v>
      </c>
      <c r="M35" s="5"/>
      <c r="N35" s="4">
        <v>0</v>
      </c>
      <c r="O35" s="5"/>
      <c r="P35" s="4">
        <v>0</v>
      </c>
      <c r="Q35" s="5"/>
      <c r="R35" s="4">
        <f>ROUND((N35-P35),5)</f>
        <v>0</v>
      </c>
      <c r="S35" s="5"/>
      <c r="T35" s="6">
        <f>ROUND(IF(P35=0, IF(N35=0, 0, 1), N35/P35),5)</f>
        <v>0</v>
      </c>
      <c r="U35" s="5"/>
      <c r="V35" s="4">
        <v>0</v>
      </c>
    </row>
    <row r="36" spans="1:22" x14ac:dyDescent="0.3">
      <c r="A36" s="1"/>
      <c r="B36" s="1"/>
      <c r="C36" s="1"/>
      <c r="D36" s="1"/>
      <c r="E36" s="1" t="s">
        <v>85</v>
      </c>
      <c r="F36" s="4">
        <v>4900</v>
      </c>
      <c r="G36" s="5"/>
      <c r="H36" s="4">
        <v>2725</v>
      </c>
      <c r="I36" s="5"/>
      <c r="J36" s="4">
        <f>ROUND((F36-H36),5)</f>
        <v>2175</v>
      </c>
      <c r="K36" s="5"/>
      <c r="L36" s="6">
        <f>ROUND(IF(H36=0, IF(F36=0, 0, 1), F36/H36),5)</f>
        <v>1.79817</v>
      </c>
      <c r="M36" s="5"/>
      <c r="N36" s="4">
        <v>8190</v>
      </c>
      <c r="O36" s="5"/>
      <c r="P36" s="4">
        <v>9990</v>
      </c>
      <c r="Q36" s="5"/>
      <c r="R36" s="4">
        <f>ROUND((N36-P36),5)</f>
        <v>-1800</v>
      </c>
      <c r="S36" s="5"/>
      <c r="T36" s="6">
        <f>ROUND(IF(P36=0, IF(N36=0, 0, 1), N36/P36),5)</f>
        <v>0.81981999999999999</v>
      </c>
      <c r="U36" s="5"/>
      <c r="V36" s="4">
        <v>11911.43</v>
      </c>
    </row>
    <row r="37" spans="1:22" x14ac:dyDescent="0.3">
      <c r="A37" s="1"/>
      <c r="B37" s="1"/>
      <c r="C37" s="1"/>
      <c r="D37" s="1"/>
      <c r="E37" s="1" t="s">
        <v>86</v>
      </c>
      <c r="F37" s="4">
        <v>0</v>
      </c>
      <c r="G37" s="5"/>
      <c r="H37" s="4">
        <v>8000</v>
      </c>
      <c r="I37" s="5"/>
      <c r="J37" s="4">
        <f>ROUND((F37-H37),5)</f>
        <v>-8000</v>
      </c>
      <c r="K37" s="5"/>
      <c r="L37" s="6">
        <f>ROUND(IF(H37=0, IF(F37=0, 0, 1), F37/H37),5)</f>
        <v>0</v>
      </c>
      <c r="M37" s="5"/>
      <c r="N37" s="4">
        <v>2407.54</v>
      </c>
      <c r="O37" s="5"/>
      <c r="P37" s="4">
        <v>10197.65</v>
      </c>
      <c r="Q37" s="5"/>
      <c r="R37" s="4">
        <f>ROUND((N37-P37),5)</f>
        <v>-7790.11</v>
      </c>
      <c r="S37" s="5"/>
      <c r="T37" s="6">
        <f>ROUND(IF(P37=0, IF(N37=0, 0, 1), N37/P37),5)</f>
        <v>0.23608999999999999</v>
      </c>
      <c r="U37" s="5"/>
      <c r="V37" s="4">
        <v>35197.65</v>
      </c>
    </row>
    <row r="38" spans="1:22" x14ac:dyDescent="0.3">
      <c r="A38" s="1"/>
      <c r="B38" s="1"/>
      <c r="C38" s="1"/>
      <c r="D38" s="1"/>
      <c r="E38" s="1" t="s">
        <v>87</v>
      </c>
      <c r="F38" s="4">
        <v>3190</v>
      </c>
      <c r="G38" s="5"/>
      <c r="H38" s="4">
        <v>2705</v>
      </c>
      <c r="I38" s="5"/>
      <c r="J38" s="4">
        <f>ROUND((F38-H38),5)</f>
        <v>485</v>
      </c>
      <c r="K38" s="5"/>
      <c r="L38" s="6">
        <f>ROUND(IF(H38=0, IF(F38=0, 0, 1), F38/H38),5)</f>
        <v>1.1793</v>
      </c>
      <c r="M38" s="5"/>
      <c r="N38" s="4">
        <v>20085</v>
      </c>
      <c r="O38" s="5"/>
      <c r="P38" s="4">
        <v>18080</v>
      </c>
      <c r="Q38" s="5"/>
      <c r="R38" s="4">
        <f>ROUND((N38-P38),5)</f>
        <v>2005</v>
      </c>
      <c r="S38" s="5"/>
      <c r="T38" s="6">
        <f>ROUND(IF(P38=0, IF(N38=0, 0, 1), N38/P38),5)</f>
        <v>1.1109</v>
      </c>
      <c r="U38" s="5"/>
      <c r="V38" s="4">
        <v>37255</v>
      </c>
    </row>
    <row r="39" spans="1:22" ht="15" thickBot="1" x14ac:dyDescent="0.35">
      <c r="A39" s="1"/>
      <c r="B39" s="1"/>
      <c r="C39" s="1"/>
      <c r="D39" s="1"/>
      <c r="E39" s="1" t="s">
        <v>88</v>
      </c>
      <c r="F39" s="9">
        <v>0</v>
      </c>
      <c r="G39" s="5"/>
      <c r="H39" s="9">
        <v>0</v>
      </c>
      <c r="I39" s="5"/>
      <c r="J39" s="9">
        <f>ROUND((F39-H39),5)</f>
        <v>0</v>
      </c>
      <c r="K39" s="5"/>
      <c r="L39" s="10">
        <f>ROUND(IF(H39=0, IF(F39=0, 0, 1), F39/H39),5)</f>
        <v>0</v>
      </c>
      <c r="M39" s="5"/>
      <c r="N39" s="9">
        <v>0</v>
      </c>
      <c r="O39" s="5"/>
      <c r="P39" s="9">
        <v>0</v>
      </c>
      <c r="Q39" s="5"/>
      <c r="R39" s="9">
        <f>ROUND((N39-P39),5)</f>
        <v>0</v>
      </c>
      <c r="S39" s="5"/>
      <c r="T39" s="10">
        <f>ROUND(IF(P39=0, IF(N39=0, 0, 1), N39/P39),5)</f>
        <v>0</v>
      </c>
      <c r="U39" s="5"/>
      <c r="V39" s="9">
        <v>209.28</v>
      </c>
    </row>
    <row r="40" spans="1:22" ht="15" thickBot="1" x14ac:dyDescent="0.35">
      <c r="A40" s="1"/>
      <c r="B40" s="1"/>
      <c r="C40" s="1"/>
      <c r="D40" s="1" t="s">
        <v>89</v>
      </c>
      <c r="E40" s="1"/>
      <c r="F40" s="11">
        <f>ROUND(SUM(F25:F39),5)</f>
        <v>45439.56</v>
      </c>
      <c r="G40" s="5"/>
      <c r="H40" s="11">
        <f>ROUND(SUM(H25:H39),5)</f>
        <v>48979.360000000001</v>
      </c>
      <c r="I40" s="5"/>
      <c r="J40" s="11">
        <f>ROUND((F40-H40),5)</f>
        <v>-3539.8</v>
      </c>
      <c r="K40" s="5"/>
      <c r="L40" s="12">
        <f>ROUND(IF(H40=0, IF(F40=0, 0, 1), F40/H40),5)</f>
        <v>0.92773000000000005</v>
      </c>
      <c r="M40" s="5"/>
      <c r="N40" s="11">
        <f>ROUND(SUM(N25:N39),5)</f>
        <v>448615.83</v>
      </c>
      <c r="O40" s="5"/>
      <c r="P40" s="11">
        <f>ROUND(SUM(P25:P39),5)</f>
        <v>452328.91</v>
      </c>
      <c r="Q40" s="5"/>
      <c r="R40" s="11">
        <f>ROUND((N40-P40),5)</f>
        <v>-3713.08</v>
      </c>
      <c r="S40" s="5"/>
      <c r="T40" s="12">
        <f>ROUND(IF(P40=0, IF(N40=0, 0, 1), N40/P40),5)</f>
        <v>0.99178999999999995</v>
      </c>
      <c r="U40" s="5"/>
      <c r="V40" s="11">
        <f>ROUND(SUM(V25:V39),5)</f>
        <v>748993.09</v>
      </c>
    </row>
    <row r="41" spans="1:22" x14ac:dyDescent="0.3">
      <c r="A41" s="1"/>
      <c r="B41" s="1" t="s">
        <v>90</v>
      </c>
      <c r="C41" s="1"/>
      <c r="D41" s="1"/>
      <c r="E41" s="1"/>
      <c r="F41" s="4">
        <f>ROUND(F3+F24-F40,5)</f>
        <v>-12425.12</v>
      </c>
      <c r="G41" s="5"/>
      <c r="H41" s="4">
        <f>ROUND(H3+H24-H40,5)</f>
        <v>-28516.560000000001</v>
      </c>
      <c r="I41" s="5"/>
      <c r="J41" s="4">
        <f>ROUND((F41-H41),5)</f>
        <v>16091.44</v>
      </c>
      <c r="K41" s="5"/>
      <c r="L41" s="6">
        <f>ROUND(IF(H41=0, IF(F41=0, 0, 1), F41/H41),5)</f>
        <v>0.43572</v>
      </c>
      <c r="M41" s="5"/>
      <c r="N41" s="4">
        <f>ROUND(N3+N24-N40,5)</f>
        <v>43541.39</v>
      </c>
      <c r="O41" s="5"/>
      <c r="P41" s="4">
        <f>ROUND(P3+P24-P40,5)</f>
        <v>28951.360000000001</v>
      </c>
      <c r="Q41" s="5"/>
      <c r="R41" s="4">
        <f>ROUND((N41-P41),5)</f>
        <v>14590.03</v>
      </c>
      <c r="S41" s="5"/>
      <c r="T41" s="6">
        <f>ROUND(IF(P41=0, IF(N41=0, 0, 1), N41/P41),5)</f>
        <v>1.5039499999999999</v>
      </c>
      <c r="U41" s="5"/>
      <c r="V41" s="4">
        <f>ROUND(V3+V24-V40,5)</f>
        <v>-3536.65</v>
      </c>
    </row>
    <row r="42" spans="1:22" x14ac:dyDescent="0.3">
      <c r="A42" s="1"/>
      <c r="B42" s="1" t="s">
        <v>91</v>
      </c>
      <c r="C42" s="1"/>
      <c r="D42" s="1"/>
      <c r="E42" s="1"/>
      <c r="F42" s="4"/>
      <c r="G42" s="5"/>
      <c r="H42" s="4"/>
      <c r="I42" s="5"/>
      <c r="J42" s="4"/>
      <c r="K42" s="5"/>
      <c r="L42" s="6"/>
      <c r="M42" s="5"/>
      <c r="N42" s="4"/>
      <c r="O42" s="5"/>
      <c r="P42" s="4"/>
      <c r="Q42" s="5"/>
      <c r="R42" s="4"/>
      <c r="S42" s="5"/>
      <c r="T42" s="6"/>
      <c r="U42" s="5"/>
      <c r="V42" s="4"/>
    </row>
    <row r="43" spans="1:22" x14ac:dyDescent="0.3">
      <c r="A43" s="1"/>
      <c r="B43" s="1"/>
      <c r="C43" s="1" t="s">
        <v>92</v>
      </c>
      <c r="D43" s="1"/>
      <c r="E43" s="1"/>
      <c r="F43" s="4"/>
      <c r="G43" s="5"/>
      <c r="H43" s="4"/>
      <c r="I43" s="5"/>
      <c r="J43" s="4"/>
      <c r="K43" s="5"/>
      <c r="L43" s="6"/>
      <c r="M43" s="5"/>
      <c r="N43" s="4"/>
      <c r="O43" s="5"/>
      <c r="P43" s="4"/>
      <c r="Q43" s="5"/>
      <c r="R43" s="4"/>
      <c r="S43" s="5"/>
      <c r="T43" s="6"/>
      <c r="U43" s="5"/>
      <c r="V43" s="4"/>
    </row>
    <row r="44" spans="1:22" ht="15" thickBot="1" x14ac:dyDescent="0.35">
      <c r="A44" s="1"/>
      <c r="B44" s="1"/>
      <c r="C44" s="1"/>
      <c r="D44" s="1" t="s">
        <v>93</v>
      </c>
      <c r="E44" s="1"/>
      <c r="F44" s="9">
        <v>660.28</v>
      </c>
      <c r="G44" s="5"/>
      <c r="H44" s="9">
        <v>409.26</v>
      </c>
      <c r="I44" s="5"/>
      <c r="J44" s="9">
        <f>ROUND((F44-H44),5)</f>
        <v>251.02</v>
      </c>
      <c r="K44" s="5"/>
      <c r="L44" s="10">
        <f>ROUND(IF(H44=0, IF(F44=0, 0, 1), F44/H44),5)</f>
        <v>1.6133500000000001</v>
      </c>
      <c r="M44" s="5"/>
      <c r="N44" s="9">
        <v>9801.11</v>
      </c>
      <c r="O44" s="5"/>
      <c r="P44" s="9">
        <v>9625.59</v>
      </c>
      <c r="Q44" s="5"/>
      <c r="R44" s="9">
        <f>ROUND((N44-P44),5)</f>
        <v>175.52</v>
      </c>
      <c r="S44" s="5"/>
      <c r="T44" s="10">
        <f>ROUND(IF(P44=0, IF(N44=0, 0, 1), N44/P44),5)</f>
        <v>1.01823</v>
      </c>
      <c r="U44" s="5"/>
      <c r="V44" s="9">
        <v>14909.11</v>
      </c>
    </row>
    <row r="45" spans="1:22" ht="15" thickBot="1" x14ac:dyDescent="0.35">
      <c r="A45" s="1"/>
      <c r="B45" s="1"/>
      <c r="C45" s="1" t="s">
        <v>95</v>
      </c>
      <c r="D45" s="1"/>
      <c r="E45" s="1"/>
      <c r="F45" s="13">
        <f>ROUND(SUM(F43:F44),5)</f>
        <v>660.28</v>
      </c>
      <c r="G45" s="5"/>
      <c r="H45" s="13">
        <f>ROUND(SUM(H43:H44),5)</f>
        <v>409.26</v>
      </c>
      <c r="I45" s="5"/>
      <c r="J45" s="13">
        <f>ROUND((F45-H45),5)</f>
        <v>251.02</v>
      </c>
      <c r="K45" s="5"/>
      <c r="L45" s="14">
        <f>ROUND(IF(H45=0, IF(F45=0, 0, 1), F45/H45),5)</f>
        <v>1.6133500000000001</v>
      </c>
      <c r="M45" s="5"/>
      <c r="N45" s="13">
        <f>ROUND(SUM(N43:N44),5)</f>
        <v>9801.11</v>
      </c>
      <c r="O45" s="5"/>
      <c r="P45" s="13">
        <f>ROUND(SUM(P43:P44),5)</f>
        <v>9625.59</v>
      </c>
      <c r="Q45" s="5"/>
      <c r="R45" s="13">
        <f>ROUND((N45-P45),5)</f>
        <v>175.52</v>
      </c>
      <c r="S45" s="5"/>
      <c r="T45" s="14">
        <f>ROUND(IF(P45=0, IF(N45=0, 0, 1), N45/P45),5)</f>
        <v>1.01823</v>
      </c>
      <c r="U45" s="5"/>
      <c r="V45" s="13">
        <f>ROUND(SUM(V43:V44),5)</f>
        <v>14909.11</v>
      </c>
    </row>
    <row r="46" spans="1:22" ht="15" thickBot="1" x14ac:dyDescent="0.35">
      <c r="A46" s="1"/>
      <c r="B46" s="1" t="s">
        <v>96</v>
      </c>
      <c r="C46" s="1"/>
      <c r="D46" s="1"/>
      <c r="E46" s="1"/>
      <c r="F46" s="13">
        <f>ROUND(F42-F45,5)</f>
        <v>-660.28</v>
      </c>
      <c r="G46" s="5"/>
      <c r="H46" s="13">
        <f>ROUND(H42-H45,5)</f>
        <v>-409.26</v>
      </c>
      <c r="I46" s="5"/>
      <c r="J46" s="13">
        <f>ROUND((F46-H46),5)</f>
        <v>-251.02</v>
      </c>
      <c r="K46" s="5"/>
      <c r="L46" s="14">
        <f>ROUND(IF(H46=0, IF(F46=0, 0, 1), F46/H46),5)</f>
        <v>1.6133500000000001</v>
      </c>
      <c r="M46" s="5"/>
      <c r="N46" s="13">
        <f>ROUND(N42-N45,5)</f>
        <v>-9801.11</v>
      </c>
      <c r="O46" s="5"/>
      <c r="P46" s="13">
        <f>ROUND(P42-P45,5)</f>
        <v>-9625.59</v>
      </c>
      <c r="Q46" s="5"/>
      <c r="R46" s="13">
        <f>ROUND((N46-P46),5)</f>
        <v>-175.52</v>
      </c>
      <c r="S46" s="5"/>
      <c r="T46" s="14">
        <f>ROUND(IF(P46=0, IF(N46=0, 0, 1), N46/P46),5)</f>
        <v>1.01823</v>
      </c>
      <c r="U46" s="5"/>
      <c r="V46" s="13">
        <f>ROUND(V42-V45,5)</f>
        <v>-14909.11</v>
      </c>
    </row>
    <row r="47" spans="1:22" s="17" customFormat="1" ht="10.8" thickBot="1" x14ac:dyDescent="0.25">
      <c r="A47" s="1" t="s">
        <v>52</v>
      </c>
      <c r="B47" s="1"/>
      <c r="C47" s="1"/>
      <c r="D47" s="1"/>
      <c r="E47" s="1"/>
      <c r="F47" s="15">
        <f>ROUND(F41+F46,5)</f>
        <v>-13085.4</v>
      </c>
      <c r="G47" s="1"/>
      <c r="H47" s="15">
        <f>ROUND(H41+H46,5)</f>
        <v>-28925.82</v>
      </c>
      <c r="I47" s="1"/>
      <c r="J47" s="15">
        <f>ROUND((F47-H47),5)</f>
        <v>15840.42</v>
      </c>
      <c r="K47" s="1"/>
      <c r="L47" s="16">
        <f>ROUND(IF(H47=0, IF(F47=0, 0, 1), F47/H47),5)</f>
        <v>0.45238</v>
      </c>
      <c r="M47" s="1"/>
      <c r="N47" s="15">
        <f>ROUND(N41+N46,5)</f>
        <v>33740.28</v>
      </c>
      <c r="O47" s="1"/>
      <c r="P47" s="15">
        <f>ROUND(P41+P46,5)</f>
        <v>19325.77</v>
      </c>
      <c r="Q47" s="1"/>
      <c r="R47" s="15">
        <f>ROUND((N47-P47),5)</f>
        <v>14414.51</v>
      </c>
      <c r="S47" s="1"/>
      <c r="T47" s="16">
        <f>ROUND(IF(P47=0, IF(N47=0, 0, 1), N47/P47),5)</f>
        <v>1.74587</v>
      </c>
      <c r="U47" s="1"/>
      <c r="V47" s="15">
        <f>ROUND(V41+V46,5)</f>
        <v>-18445.759999999998</v>
      </c>
    </row>
    <row r="48" spans="1:22" ht="15" thickTop="1" x14ac:dyDescent="0.3"/>
  </sheetData>
  <pageMargins left="0.2" right="0.2" top="0.75" bottom="0.75" header="0.1" footer="0.3"/>
  <pageSetup orientation="landscape" horizontalDpi="0" verticalDpi="0" r:id="rId1"/>
  <headerFooter>
    <oddHeader>&amp;L&amp;"Arial,Bold"&amp;8 Accrual Basis&amp;C&amp;"Arial,Bold"&amp;12 National Bison Association
&amp;"Arial,Bold"&amp;14 Profit &amp;&amp; Loss Budget Performance
&amp;"Arial,Bold"&amp;10 May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44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C14" sqref="C14"/>
    </sheetView>
  </sheetViews>
  <sheetFormatPr defaultRowHeight="14.4" x14ac:dyDescent="0.3"/>
  <cols>
    <col min="1" max="4" width="3" style="22" customWidth="1"/>
    <col min="5" max="5" width="30" style="22" customWidth="1"/>
    <col min="6" max="6" width="9.5546875" style="23" bestFit="1" customWidth="1"/>
    <col min="7" max="7" width="2.33203125" style="23" customWidth="1"/>
    <col min="8" max="8" width="9.5546875" style="23" bestFit="1" customWidth="1"/>
    <col min="9" max="9" width="2.33203125" style="23" customWidth="1"/>
    <col min="10" max="10" width="7.5546875" style="23" bestFit="1" customWidth="1"/>
    <col min="11" max="11" width="2.33203125" style="23" customWidth="1"/>
    <col min="12" max="12" width="7.77734375" style="23" bestFit="1" customWidth="1"/>
  </cols>
  <sheetData>
    <row r="1" spans="1:12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5.6" thickTop="1" thickBot="1" x14ac:dyDescent="0.35">
      <c r="A2" s="18"/>
      <c r="B2" s="18"/>
      <c r="C2" s="18"/>
      <c r="D2" s="18"/>
      <c r="E2" s="18"/>
      <c r="F2" s="19" t="s">
        <v>55</v>
      </c>
      <c r="G2" s="20"/>
      <c r="H2" s="19" t="s">
        <v>56</v>
      </c>
      <c r="I2" s="20"/>
      <c r="J2" s="19" t="s">
        <v>2</v>
      </c>
      <c r="K2" s="20"/>
      <c r="L2" s="19" t="s">
        <v>3</v>
      </c>
    </row>
    <row r="3" spans="1:12" ht="15" thickTop="1" x14ac:dyDescent="0.3">
      <c r="A3" s="1"/>
      <c r="B3" s="1" t="s">
        <v>57</v>
      </c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3">
      <c r="A4" s="1"/>
      <c r="B4" s="1"/>
      <c r="C4" s="1"/>
      <c r="D4" s="1" t="s">
        <v>58</v>
      </c>
      <c r="E4" s="1"/>
      <c r="F4" s="4"/>
      <c r="G4" s="5"/>
      <c r="H4" s="4"/>
      <c r="I4" s="5"/>
      <c r="J4" s="4"/>
      <c r="K4" s="5"/>
      <c r="L4" s="6"/>
    </row>
    <row r="5" spans="1:12" x14ac:dyDescent="0.3">
      <c r="A5" s="1"/>
      <c r="B5" s="1"/>
      <c r="C5" s="1"/>
      <c r="D5" s="1"/>
      <c r="E5" s="1" t="s">
        <v>59</v>
      </c>
      <c r="F5" s="4">
        <v>96730.01</v>
      </c>
      <c r="G5" s="5"/>
      <c r="H5" s="4">
        <v>96475.34</v>
      </c>
      <c r="I5" s="5"/>
      <c r="J5" s="4">
        <f t="shared" ref="J5:J21" si="0">ROUND((F5-H5),5)</f>
        <v>254.67</v>
      </c>
      <c r="K5" s="5"/>
      <c r="L5" s="6">
        <f t="shared" ref="L5:L21" si="1">ROUND(IF(F5=0, IF(H5=0, 0, SIGN(-H5)), IF(H5=0, SIGN(F5), (F5-H5)/ABS(H5))),5)</f>
        <v>2.64E-3</v>
      </c>
    </row>
    <row r="6" spans="1:12" x14ac:dyDescent="0.3">
      <c r="A6" s="1"/>
      <c r="B6" s="1"/>
      <c r="C6" s="1"/>
      <c r="D6" s="1"/>
      <c r="E6" s="1" t="s">
        <v>60</v>
      </c>
      <c r="F6" s="4">
        <v>1619.23</v>
      </c>
      <c r="G6" s="5"/>
      <c r="H6" s="4">
        <v>1295.1400000000001</v>
      </c>
      <c r="I6" s="5"/>
      <c r="J6" s="4">
        <f t="shared" si="0"/>
        <v>324.08999999999997</v>
      </c>
      <c r="K6" s="5"/>
      <c r="L6" s="6">
        <f t="shared" si="1"/>
        <v>0.25024000000000002</v>
      </c>
    </row>
    <row r="7" spans="1:12" x14ac:dyDescent="0.3">
      <c r="A7" s="1"/>
      <c r="B7" s="1"/>
      <c r="C7" s="1"/>
      <c r="D7" s="1"/>
      <c r="E7" s="1" t="s">
        <v>61</v>
      </c>
      <c r="F7" s="4">
        <v>1172.68</v>
      </c>
      <c r="G7" s="5"/>
      <c r="H7" s="4">
        <v>61184.24</v>
      </c>
      <c r="I7" s="5"/>
      <c r="J7" s="4">
        <f t="shared" si="0"/>
        <v>-60011.56</v>
      </c>
      <c r="K7" s="5"/>
      <c r="L7" s="6">
        <f t="shared" si="1"/>
        <v>-0.98082999999999998</v>
      </c>
    </row>
    <row r="8" spans="1:12" x14ac:dyDescent="0.3">
      <c r="A8" s="1"/>
      <c r="B8" s="1"/>
      <c r="C8" s="1"/>
      <c r="D8" s="1"/>
      <c r="E8" s="1" t="s">
        <v>62</v>
      </c>
      <c r="F8" s="4">
        <v>452.5</v>
      </c>
      <c r="G8" s="5"/>
      <c r="H8" s="4">
        <v>0</v>
      </c>
      <c r="I8" s="5"/>
      <c r="J8" s="4">
        <f t="shared" si="0"/>
        <v>452.5</v>
      </c>
      <c r="K8" s="5"/>
      <c r="L8" s="6">
        <f t="shared" si="1"/>
        <v>1</v>
      </c>
    </row>
    <row r="9" spans="1:12" x14ac:dyDescent="0.3">
      <c r="A9" s="1"/>
      <c r="B9" s="1"/>
      <c r="C9" s="1"/>
      <c r="D9" s="1"/>
      <c r="E9" s="1" t="s">
        <v>63</v>
      </c>
      <c r="F9" s="4">
        <v>86407</v>
      </c>
      <c r="G9" s="5"/>
      <c r="H9" s="4">
        <v>29565.599999999999</v>
      </c>
      <c r="I9" s="5"/>
      <c r="J9" s="4">
        <f t="shared" si="0"/>
        <v>56841.4</v>
      </c>
      <c r="K9" s="5"/>
      <c r="L9" s="6">
        <f t="shared" si="1"/>
        <v>1.92255</v>
      </c>
    </row>
    <row r="10" spans="1:12" x14ac:dyDescent="0.3">
      <c r="A10" s="1"/>
      <c r="B10" s="1"/>
      <c r="C10" s="1"/>
      <c r="D10" s="1"/>
      <c r="E10" s="1" t="s">
        <v>64</v>
      </c>
      <c r="F10" s="4">
        <v>167520.20000000001</v>
      </c>
      <c r="G10" s="5"/>
      <c r="H10" s="4">
        <v>157172</v>
      </c>
      <c r="I10" s="5"/>
      <c r="J10" s="4">
        <f t="shared" si="0"/>
        <v>10348.200000000001</v>
      </c>
      <c r="K10" s="5"/>
      <c r="L10" s="6">
        <f t="shared" si="1"/>
        <v>6.5839999999999996E-2</v>
      </c>
    </row>
    <row r="11" spans="1:12" x14ac:dyDescent="0.3">
      <c r="A11" s="1"/>
      <c r="B11" s="1"/>
      <c r="C11" s="1"/>
      <c r="D11" s="1"/>
      <c r="E11" s="1" t="s">
        <v>65</v>
      </c>
      <c r="F11" s="4">
        <v>110.55</v>
      </c>
      <c r="G11" s="5"/>
      <c r="H11" s="4">
        <v>0</v>
      </c>
      <c r="I11" s="5"/>
      <c r="J11" s="4">
        <f t="shared" si="0"/>
        <v>110.55</v>
      </c>
      <c r="K11" s="5"/>
      <c r="L11" s="6">
        <f t="shared" si="1"/>
        <v>1</v>
      </c>
    </row>
    <row r="12" spans="1:12" x14ac:dyDescent="0.3">
      <c r="A12" s="1"/>
      <c r="B12" s="1"/>
      <c r="C12" s="1"/>
      <c r="D12" s="1"/>
      <c r="E12" s="1" t="s">
        <v>66</v>
      </c>
      <c r="F12" s="4">
        <v>58599.28</v>
      </c>
      <c r="G12" s="5"/>
      <c r="H12" s="4">
        <v>61359.22</v>
      </c>
      <c r="I12" s="5"/>
      <c r="J12" s="4">
        <f t="shared" si="0"/>
        <v>-2759.94</v>
      </c>
      <c r="K12" s="5"/>
      <c r="L12" s="6">
        <f t="shared" si="1"/>
        <v>-4.4979999999999999E-2</v>
      </c>
    </row>
    <row r="13" spans="1:12" x14ac:dyDescent="0.3">
      <c r="A13" s="1"/>
      <c r="B13" s="1"/>
      <c r="C13" s="1"/>
      <c r="D13" s="1"/>
      <c r="E13" s="1" t="s">
        <v>67</v>
      </c>
      <c r="F13" s="4">
        <v>0</v>
      </c>
      <c r="G13" s="5"/>
      <c r="H13" s="4">
        <v>750</v>
      </c>
      <c r="I13" s="5"/>
      <c r="J13" s="4">
        <f t="shared" si="0"/>
        <v>-750</v>
      </c>
      <c r="K13" s="5"/>
      <c r="L13" s="6">
        <f t="shared" si="1"/>
        <v>-1</v>
      </c>
    </row>
    <row r="14" spans="1:12" x14ac:dyDescent="0.3">
      <c r="A14" s="1"/>
      <c r="B14" s="1"/>
      <c r="C14" s="1"/>
      <c r="D14" s="1"/>
      <c r="E14" s="1" t="s">
        <v>68</v>
      </c>
      <c r="F14" s="4">
        <v>24438.5</v>
      </c>
      <c r="G14" s="5"/>
      <c r="H14" s="4">
        <v>29385.95</v>
      </c>
      <c r="I14" s="5"/>
      <c r="J14" s="4">
        <f t="shared" si="0"/>
        <v>-4947.45</v>
      </c>
      <c r="K14" s="5"/>
      <c r="L14" s="6">
        <f t="shared" si="1"/>
        <v>-0.16836000000000001</v>
      </c>
    </row>
    <row r="15" spans="1:12" x14ac:dyDescent="0.3">
      <c r="A15" s="1"/>
      <c r="B15" s="1"/>
      <c r="C15" s="1"/>
      <c r="D15" s="1"/>
      <c r="E15" s="1" t="s">
        <v>69</v>
      </c>
      <c r="F15" s="4">
        <v>8186.74</v>
      </c>
      <c r="G15" s="5"/>
      <c r="H15" s="4">
        <v>7380.28</v>
      </c>
      <c r="I15" s="5"/>
      <c r="J15" s="4">
        <f t="shared" si="0"/>
        <v>806.46</v>
      </c>
      <c r="K15" s="5"/>
      <c r="L15" s="6">
        <f t="shared" si="1"/>
        <v>0.10927000000000001</v>
      </c>
    </row>
    <row r="16" spans="1:12" x14ac:dyDescent="0.3">
      <c r="A16" s="1"/>
      <c r="B16" s="1"/>
      <c r="C16" s="1"/>
      <c r="D16" s="1"/>
      <c r="E16" s="1" t="s">
        <v>70</v>
      </c>
      <c r="F16" s="4">
        <v>33885.53</v>
      </c>
      <c r="G16" s="5"/>
      <c r="H16" s="4">
        <v>23473.17</v>
      </c>
      <c r="I16" s="5"/>
      <c r="J16" s="4">
        <f t="shared" si="0"/>
        <v>10412.36</v>
      </c>
      <c r="K16" s="5"/>
      <c r="L16" s="6">
        <f t="shared" si="1"/>
        <v>0.44358999999999998</v>
      </c>
    </row>
    <row r="17" spans="1:12" x14ac:dyDescent="0.3">
      <c r="A17" s="1"/>
      <c r="B17" s="1"/>
      <c r="C17" s="1"/>
      <c r="D17" s="1"/>
      <c r="E17" s="1" t="s">
        <v>71</v>
      </c>
      <c r="F17" s="4">
        <v>750</v>
      </c>
      <c r="G17" s="5"/>
      <c r="H17" s="4">
        <v>0</v>
      </c>
      <c r="I17" s="5"/>
      <c r="J17" s="4">
        <f t="shared" si="0"/>
        <v>750</v>
      </c>
      <c r="K17" s="5"/>
      <c r="L17" s="6">
        <f t="shared" si="1"/>
        <v>1</v>
      </c>
    </row>
    <row r="18" spans="1:12" x14ac:dyDescent="0.3">
      <c r="A18" s="1"/>
      <c r="B18" s="1"/>
      <c r="C18" s="1"/>
      <c r="D18" s="1"/>
      <c r="E18" s="1" t="s">
        <v>72</v>
      </c>
      <c r="F18" s="4">
        <v>12285</v>
      </c>
      <c r="G18" s="5"/>
      <c r="H18" s="4">
        <v>11795</v>
      </c>
      <c r="I18" s="5"/>
      <c r="J18" s="4">
        <f t="shared" si="0"/>
        <v>490</v>
      </c>
      <c r="K18" s="5"/>
      <c r="L18" s="6">
        <f t="shared" si="1"/>
        <v>4.1540000000000001E-2</v>
      </c>
    </row>
    <row r="19" spans="1:12" ht="15" thickBot="1" x14ac:dyDescent="0.35">
      <c r="A19" s="1"/>
      <c r="B19" s="1"/>
      <c r="C19" s="1"/>
      <c r="D19" s="1"/>
      <c r="E19" s="1" t="s">
        <v>73</v>
      </c>
      <c r="F19" s="9">
        <v>0</v>
      </c>
      <c r="G19" s="5"/>
      <c r="H19" s="9">
        <v>0</v>
      </c>
      <c r="I19" s="5"/>
      <c r="J19" s="9">
        <f t="shared" si="0"/>
        <v>0</v>
      </c>
      <c r="K19" s="5"/>
      <c r="L19" s="10">
        <f t="shared" si="1"/>
        <v>0</v>
      </c>
    </row>
    <row r="20" spans="1:12" ht="15" thickBot="1" x14ac:dyDescent="0.35">
      <c r="A20" s="1"/>
      <c r="B20" s="1"/>
      <c r="C20" s="1"/>
      <c r="D20" s="1" t="s">
        <v>74</v>
      </c>
      <c r="E20" s="1"/>
      <c r="F20" s="11">
        <f>ROUND(SUM(F4:F19),5)</f>
        <v>492157.22</v>
      </c>
      <c r="G20" s="5"/>
      <c r="H20" s="11">
        <f>ROUND(SUM(H4:H19),5)</f>
        <v>479835.94</v>
      </c>
      <c r="I20" s="5"/>
      <c r="J20" s="11">
        <f t="shared" si="0"/>
        <v>12321.28</v>
      </c>
      <c r="K20" s="5"/>
      <c r="L20" s="12">
        <f t="shared" si="1"/>
        <v>2.5680000000000001E-2</v>
      </c>
    </row>
    <row r="21" spans="1:12" x14ac:dyDescent="0.3">
      <c r="A21" s="1"/>
      <c r="B21" s="1"/>
      <c r="C21" s="1" t="s">
        <v>75</v>
      </c>
      <c r="D21" s="1"/>
      <c r="E21" s="1"/>
      <c r="F21" s="4">
        <f>F20</f>
        <v>492157.22</v>
      </c>
      <c r="G21" s="5"/>
      <c r="H21" s="4">
        <f>H20</f>
        <v>479835.94</v>
      </c>
      <c r="I21" s="5"/>
      <c r="J21" s="4">
        <f t="shared" si="0"/>
        <v>12321.28</v>
      </c>
      <c r="K21" s="5"/>
      <c r="L21" s="6">
        <f t="shared" si="1"/>
        <v>2.5680000000000001E-2</v>
      </c>
    </row>
    <row r="22" spans="1:12" x14ac:dyDescent="0.3">
      <c r="A22" s="1"/>
      <c r="B22" s="1"/>
      <c r="C22" s="1"/>
      <c r="D22" s="1" t="s">
        <v>76</v>
      </c>
      <c r="E22" s="1"/>
      <c r="F22" s="4"/>
      <c r="G22" s="5"/>
      <c r="H22" s="4"/>
      <c r="I22" s="5"/>
      <c r="J22" s="4"/>
      <c r="K22" s="5"/>
      <c r="L22" s="6"/>
    </row>
    <row r="23" spans="1:12" x14ac:dyDescent="0.3">
      <c r="A23" s="1"/>
      <c r="B23" s="1"/>
      <c r="C23" s="1"/>
      <c r="D23" s="1"/>
      <c r="E23" s="1" t="s">
        <v>77</v>
      </c>
      <c r="F23" s="4">
        <v>3167.22</v>
      </c>
      <c r="G23" s="5"/>
      <c r="H23" s="4">
        <v>4302.1499999999996</v>
      </c>
      <c r="I23" s="5"/>
      <c r="J23" s="4">
        <f t="shared" ref="J23:J36" si="2">ROUND((F23-H23),5)</f>
        <v>-1134.93</v>
      </c>
      <c r="K23" s="5"/>
      <c r="L23" s="6">
        <f t="shared" ref="L23:L36" si="3">ROUND(IF(F23=0, IF(H23=0, 0, SIGN(-H23)), IF(H23=0, SIGN(F23), (F23-H23)/ABS(H23))),5)</f>
        <v>-0.26380999999999999</v>
      </c>
    </row>
    <row r="24" spans="1:12" x14ac:dyDescent="0.3">
      <c r="A24" s="1"/>
      <c r="B24" s="1"/>
      <c r="C24" s="1"/>
      <c r="D24" s="1"/>
      <c r="E24" s="1" t="s">
        <v>78</v>
      </c>
      <c r="F24" s="4">
        <v>151599.25</v>
      </c>
      <c r="G24" s="5"/>
      <c r="H24" s="4">
        <v>155089.88</v>
      </c>
      <c r="I24" s="5"/>
      <c r="J24" s="4">
        <f t="shared" si="2"/>
        <v>-3490.63</v>
      </c>
      <c r="K24" s="5"/>
      <c r="L24" s="6">
        <f t="shared" si="3"/>
        <v>-2.2509999999999999E-2</v>
      </c>
    </row>
    <row r="25" spans="1:12" x14ac:dyDescent="0.3">
      <c r="A25" s="1"/>
      <c r="B25" s="1"/>
      <c r="C25" s="1"/>
      <c r="D25" s="1"/>
      <c r="E25" s="1" t="s">
        <v>79</v>
      </c>
      <c r="F25" s="4">
        <v>41159.5</v>
      </c>
      <c r="G25" s="5"/>
      <c r="H25" s="4">
        <v>6168.86</v>
      </c>
      <c r="I25" s="5"/>
      <c r="J25" s="4">
        <f t="shared" si="2"/>
        <v>34990.639999999999</v>
      </c>
      <c r="K25" s="5"/>
      <c r="L25" s="6">
        <f t="shared" si="3"/>
        <v>5.6721399999999997</v>
      </c>
    </row>
    <row r="26" spans="1:12" x14ac:dyDescent="0.3">
      <c r="A26" s="1"/>
      <c r="B26" s="1"/>
      <c r="C26" s="1"/>
      <c r="D26" s="1"/>
      <c r="E26" s="1" t="s">
        <v>80</v>
      </c>
      <c r="F26" s="4">
        <v>165434.76</v>
      </c>
      <c r="G26" s="5"/>
      <c r="H26" s="4">
        <v>176206.3</v>
      </c>
      <c r="I26" s="5"/>
      <c r="J26" s="4">
        <f t="shared" si="2"/>
        <v>-10771.54</v>
      </c>
      <c r="K26" s="5"/>
      <c r="L26" s="6">
        <f t="shared" si="3"/>
        <v>-6.1129999999999997E-2</v>
      </c>
    </row>
    <row r="27" spans="1:12" x14ac:dyDescent="0.3">
      <c r="A27" s="1"/>
      <c r="B27" s="1"/>
      <c r="C27" s="1"/>
      <c r="D27" s="1"/>
      <c r="E27" s="1" t="s">
        <v>81</v>
      </c>
      <c r="F27" s="4">
        <v>226.7</v>
      </c>
      <c r="G27" s="5"/>
      <c r="H27" s="4">
        <v>1048.45</v>
      </c>
      <c r="I27" s="5"/>
      <c r="J27" s="4">
        <f t="shared" si="2"/>
        <v>-821.75</v>
      </c>
      <c r="K27" s="5"/>
      <c r="L27" s="6">
        <f t="shared" si="3"/>
        <v>-0.78378000000000003</v>
      </c>
    </row>
    <row r="28" spans="1:12" x14ac:dyDescent="0.3">
      <c r="A28" s="1"/>
      <c r="B28" s="1"/>
      <c r="C28" s="1"/>
      <c r="D28" s="1"/>
      <c r="E28" s="1" t="s">
        <v>82</v>
      </c>
      <c r="F28" s="4">
        <v>30823.94</v>
      </c>
      <c r="G28" s="5"/>
      <c r="H28" s="4">
        <v>30271.8</v>
      </c>
      <c r="I28" s="5"/>
      <c r="J28" s="4">
        <f t="shared" si="2"/>
        <v>552.14</v>
      </c>
      <c r="K28" s="5"/>
      <c r="L28" s="6">
        <f t="shared" si="3"/>
        <v>1.8239999999999999E-2</v>
      </c>
    </row>
    <row r="29" spans="1:12" x14ac:dyDescent="0.3">
      <c r="A29" s="1"/>
      <c r="B29" s="1"/>
      <c r="C29" s="1"/>
      <c r="D29" s="1"/>
      <c r="E29" s="1" t="s">
        <v>83</v>
      </c>
      <c r="F29" s="4">
        <v>8579.16</v>
      </c>
      <c r="G29" s="5"/>
      <c r="H29" s="4">
        <v>3149.25</v>
      </c>
      <c r="I29" s="5"/>
      <c r="J29" s="4">
        <f t="shared" si="2"/>
        <v>5429.91</v>
      </c>
      <c r="K29" s="5"/>
      <c r="L29" s="6">
        <f t="shared" si="3"/>
        <v>1.7241899999999999</v>
      </c>
    </row>
    <row r="30" spans="1:12" x14ac:dyDescent="0.3">
      <c r="A30" s="1"/>
      <c r="B30" s="1"/>
      <c r="C30" s="1"/>
      <c r="D30" s="1"/>
      <c r="E30" s="1" t="s">
        <v>84</v>
      </c>
      <c r="F30" s="4">
        <v>16942.759999999998</v>
      </c>
      <c r="G30" s="5"/>
      <c r="H30" s="4">
        <v>6482.65</v>
      </c>
      <c r="I30" s="5"/>
      <c r="J30" s="4">
        <f t="shared" si="2"/>
        <v>10460.11</v>
      </c>
      <c r="K30" s="5"/>
      <c r="L30" s="6">
        <f t="shared" si="3"/>
        <v>1.61355</v>
      </c>
    </row>
    <row r="31" spans="1:12" x14ac:dyDescent="0.3">
      <c r="A31" s="1"/>
      <c r="B31" s="1"/>
      <c r="C31" s="1"/>
      <c r="D31" s="1"/>
      <c r="E31" s="1" t="s">
        <v>85</v>
      </c>
      <c r="F31" s="4">
        <v>8190</v>
      </c>
      <c r="G31" s="5"/>
      <c r="H31" s="4">
        <v>5947.43</v>
      </c>
      <c r="I31" s="5"/>
      <c r="J31" s="4">
        <f t="shared" si="2"/>
        <v>2242.5700000000002</v>
      </c>
      <c r="K31" s="5"/>
      <c r="L31" s="6">
        <f t="shared" si="3"/>
        <v>0.37707000000000002</v>
      </c>
    </row>
    <row r="32" spans="1:12" x14ac:dyDescent="0.3">
      <c r="A32" s="1"/>
      <c r="B32" s="1"/>
      <c r="C32" s="1"/>
      <c r="D32" s="1"/>
      <c r="E32" s="1" t="s">
        <v>86</v>
      </c>
      <c r="F32" s="4">
        <v>2407.54</v>
      </c>
      <c r="G32" s="5"/>
      <c r="H32" s="4">
        <v>48383.519999999997</v>
      </c>
      <c r="I32" s="5"/>
      <c r="J32" s="4">
        <f t="shared" si="2"/>
        <v>-45975.98</v>
      </c>
      <c r="K32" s="5"/>
      <c r="L32" s="6">
        <f t="shared" si="3"/>
        <v>-0.95023999999999997</v>
      </c>
    </row>
    <row r="33" spans="1:12" x14ac:dyDescent="0.3">
      <c r="A33" s="1"/>
      <c r="B33" s="1"/>
      <c r="C33" s="1"/>
      <c r="D33" s="1"/>
      <c r="E33" s="1" t="s">
        <v>87</v>
      </c>
      <c r="F33" s="4">
        <v>20085</v>
      </c>
      <c r="G33" s="5"/>
      <c r="H33" s="4">
        <v>19925</v>
      </c>
      <c r="I33" s="5"/>
      <c r="J33" s="4">
        <f t="shared" si="2"/>
        <v>160</v>
      </c>
      <c r="K33" s="5"/>
      <c r="L33" s="6">
        <f t="shared" si="3"/>
        <v>8.0300000000000007E-3</v>
      </c>
    </row>
    <row r="34" spans="1:12" ht="15" thickBot="1" x14ac:dyDescent="0.35">
      <c r="A34" s="1"/>
      <c r="B34" s="1"/>
      <c r="C34" s="1"/>
      <c r="D34" s="1"/>
      <c r="E34" s="1" t="s">
        <v>88</v>
      </c>
      <c r="F34" s="9">
        <v>0</v>
      </c>
      <c r="G34" s="5"/>
      <c r="H34" s="9">
        <v>0</v>
      </c>
      <c r="I34" s="5"/>
      <c r="J34" s="9">
        <f t="shared" si="2"/>
        <v>0</v>
      </c>
      <c r="K34" s="5"/>
      <c r="L34" s="10">
        <f t="shared" si="3"/>
        <v>0</v>
      </c>
    </row>
    <row r="35" spans="1:12" ht="15" thickBot="1" x14ac:dyDescent="0.35">
      <c r="A35" s="1"/>
      <c r="B35" s="1"/>
      <c r="C35" s="1"/>
      <c r="D35" s="1" t="s">
        <v>89</v>
      </c>
      <c r="E35" s="1"/>
      <c r="F35" s="11">
        <f>ROUND(SUM(F22:F34),5)</f>
        <v>448615.83</v>
      </c>
      <c r="G35" s="5"/>
      <c r="H35" s="11">
        <f>ROUND(SUM(H22:H34),5)</f>
        <v>456975.29</v>
      </c>
      <c r="I35" s="5"/>
      <c r="J35" s="11">
        <f t="shared" si="2"/>
        <v>-8359.4599999999991</v>
      </c>
      <c r="K35" s="5"/>
      <c r="L35" s="12">
        <f t="shared" si="3"/>
        <v>-1.8290000000000001E-2</v>
      </c>
    </row>
    <row r="36" spans="1:12" x14ac:dyDescent="0.3">
      <c r="A36" s="1"/>
      <c r="B36" s="1" t="s">
        <v>90</v>
      </c>
      <c r="C36" s="1"/>
      <c r="D36" s="1"/>
      <c r="E36" s="1"/>
      <c r="F36" s="4">
        <f>ROUND(F3+F21-F35,5)</f>
        <v>43541.39</v>
      </c>
      <c r="G36" s="5"/>
      <c r="H36" s="4">
        <f>ROUND(H3+H21-H35,5)</f>
        <v>22860.65</v>
      </c>
      <c r="I36" s="5"/>
      <c r="J36" s="4">
        <f t="shared" si="2"/>
        <v>20680.740000000002</v>
      </c>
      <c r="K36" s="5"/>
      <c r="L36" s="6">
        <f t="shared" si="3"/>
        <v>0.90464</v>
      </c>
    </row>
    <row r="37" spans="1:12" x14ac:dyDescent="0.3">
      <c r="A37" s="1"/>
      <c r="B37" s="1" t="s">
        <v>91</v>
      </c>
      <c r="C37" s="1"/>
      <c r="D37" s="1"/>
      <c r="E37" s="1"/>
      <c r="F37" s="4"/>
      <c r="G37" s="5"/>
      <c r="H37" s="4"/>
      <c r="I37" s="5"/>
      <c r="J37" s="4"/>
      <c r="K37" s="5"/>
      <c r="L37" s="6"/>
    </row>
    <row r="38" spans="1:12" x14ac:dyDescent="0.3">
      <c r="A38" s="1"/>
      <c r="B38" s="1"/>
      <c r="C38" s="1" t="s">
        <v>92</v>
      </c>
      <c r="D38" s="1"/>
      <c r="E38" s="1"/>
      <c r="F38" s="4"/>
      <c r="G38" s="5"/>
      <c r="H38" s="4"/>
      <c r="I38" s="5"/>
      <c r="J38" s="4"/>
      <c r="K38" s="5"/>
      <c r="L38" s="6"/>
    </row>
    <row r="39" spans="1:12" x14ac:dyDescent="0.3">
      <c r="A39" s="1"/>
      <c r="B39" s="1"/>
      <c r="C39" s="1"/>
      <c r="D39" s="1" t="s">
        <v>93</v>
      </c>
      <c r="E39" s="1"/>
      <c r="F39" s="4">
        <v>9801.11</v>
      </c>
      <c r="G39" s="5"/>
      <c r="H39" s="4">
        <v>9548.4699999999993</v>
      </c>
      <c r="I39" s="5"/>
      <c r="J39" s="4">
        <f>ROUND((F39-H39),5)</f>
        <v>252.64</v>
      </c>
      <c r="K39" s="5"/>
      <c r="L39" s="6">
        <f>ROUND(IF(F39=0, IF(H39=0, 0, SIGN(-H39)), IF(H39=0, SIGN(F39), (F39-H39)/ABS(H39))),5)</f>
        <v>2.6460000000000001E-2</v>
      </c>
    </row>
    <row r="40" spans="1:12" ht="15" thickBot="1" x14ac:dyDescent="0.35">
      <c r="A40" s="1"/>
      <c r="B40" s="1"/>
      <c r="C40" s="1"/>
      <c r="D40" s="1" t="s">
        <v>94</v>
      </c>
      <c r="E40" s="1"/>
      <c r="F40" s="9">
        <v>0</v>
      </c>
      <c r="G40" s="5"/>
      <c r="H40" s="9">
        <v>5530.56</v>
      </c>
      <c r="I40" s="5"/>
      <c r="J40" s="9">
        <f>ROUND((F40-H40),5)</f>
        <v>-5530.56</v>
      </c>
      <c r="K40" s="5"/>
      <c r="L40" s="10">
        <f>ROUND(IF(F40=0, IF(H40=0, 0, SIGN(-H40)), IF(H40=0, SIGN(F40), (F40-H40)/ABS(H40))),5)</f>
        <v>-1</v>
      </c>
    </row>
    <row r="41" spans="1:12" ht="15" thickBot="1" x14ac:dyDescent="0.35">
      <c r="A41" s="1"/>
      <c r="B41" s="1"/>
      <c r="C41" s="1" t="s">
        <v>95</v>
      </c>
      <c r="D41" s="1"/>
      <c r="E41" s="1"/>
      <c r="F41" s="13">
        <f>ROUND(SUM(F38:F40),5)</f>
        <v>9801.11</v>
      </c>
      <c r="G41" s="5"/>
      <c r="H41" s="13">
        <f>ROUND(SUM(H38:H40),5)</f>
        <v>15079.03</v>
      </c>
      <c r="I41" s="5"/>
      <c r="J41" s="13">
        <f>ROUND((F41-H41),5)</f>
        <v>-5277.92</v>
      </c>
      <c r="K41" s="5"/>
      <c r="L41" s="14">
        <f>ROUND(IF(F41=0, IF(H41=0, 0, SIGN(-H41)), IF(H41=0, SIGN(F41), (F41-H41)/ABS(H41))),5)</f>
        <v>-0.35002</v>
      </c>
    </row>
    <row r="42" spans="1:12" ht="15" thickBot="1" x14ac:dyDescent="0.35">
      <c r="A42" s="1"/>
      <c r="B42" s="1" t="s">
        <v>96</v>
      </c>
      <c r="C42" s="1"/>
      <c r="D42" s="1"/>
      <c r="E42" s="1"/>
      <c r="F42" s="13">
        <f>ROUND(F37-F41,5)</f>
        <v>-9801.11</v>
      </c>
      <c r="G42" s="5"/>
      <c r="H42" s="13">
        <f>ROUND(H37-H41,5)</f>
        <v>-15079.03</v>
      </c>
      <c r="I42" s="5"/>
      <c r="J42" s="13">
        <f>ROUND((F42-H42),5)</f>
        <v>5277.92</v>
      </c>
      <c r="K42" s="5"/>
      <c r="L42" s="14">
        <f>ROUND(IF(F42=0, IF(H42=0, 0, SIGN(-H42)), IF(H42=0, SIGN(F42), (F42-H42)/ABS(H42))),5)</f>
        <v>0.35002</v>
      </c>
    </row>
    <row r="43" spans="1:12" s="17" customFormat="1" ht="10.8" thickBot="1" x14ac:dyDescent="0.25">
      <c r="A43" s="1" t="s">
        <v>52</v>
      </c>
      <c r="B43" s="1"/>
      <c r="C43" s="1"/>
      <c r="D43" s="1"/>
      <c r="E43" s="1"/>
      <c r="F43" s="15">
        <f>ROUND(F36+F42,5)</f>
        <v>33740.28</v>
      </c>
      <c r="G43" s="1"/>
      <c r="H43" s="15">
        <f>ROUND(H36+H42,5)</f>
        <v>7781.62</v>
      </c>
      <c r="I43" s="1"/>
      <c r="J43" s="15">
        <f>ROUND((F43-H43),5)</f>
        <v>25958.66</v>
      </c>
      <c r="K43" s="1"/>
      <c r="L43" s="16">
        <f>ROUND(IF(F43=0, IF(H43=0, 0, SIGN(-H43)), IF(H43=0, SIGN(F43), (F43-H43)/ABS(H43))),5)</f>
        <v>3.33589</v>
      </c>
    </row>
    <row r="44" spans="1:12" ht="15" thickTop="1" x14ac:dyDescent="0.3"/>
  </sheetData>
  <pageMargins left="0.7" right="0.7" top="0.75" bottom="0.75" header="0.1" footer="0.3"/>
  <pageSetup orientation="portrait" horizontalDpi="0" verticalDpi="0" r:id="rId1"/>
  <headerFooter>
    <oddHeader>&amp;L&amp;"Arial,Bold"&amp;8 Accrual Basis&amp;C&amp;"Arial,Bold"&amp;12 National Bison Association
&amp;14 Condensed 
Income &amp;&amp; Expense
&amp;10 January through May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4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" sqref="E2"/>
    </sheetView>
  </sheetViews>
  <sheetFormatPr defaultRowHeight="14.4" x14ac:dyDescent="0.3"/>
  <cols>
    <col min="1" max="4" width="3" style="22" customWidth="1"/>
    <col min="5" max="5" width="25.77734375" style="22" customWidth="1"/>
    <col min="6" max="6" width="8.109375" style="23" bestFit="1" customWidth="1"/>
    <col min="7" max="7" width="2.33203125" style="23" customWidth="1"/>
    <col min="8" max="8" width="8.109375" style="23" bestFit="1" customWidth="1"/>
    <col min="9" max="9" width="2.33203125" style="23" customWidth="1"/>
    <col min="10" max="10" width="8.33203125" style="23" bestFit="1" customWidth="1"/>
    <col min="11" max="11" width="2.33203125" style="23" customWidth="1"/>
    <col min="12" max="12" width="7.77734375" style="23" bestFit="1" customWidth="1"/>
  </cols>
  <sheetData>
    <row r="1" spans="1:12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5.6" thickTop="1" thickBot="1" x14ac:dyDescent="0.35">
      <c r="A2" s="18"/>
      <c r="B2" s="18"/>
      <c r="C2" s="18"/>
      <c r="D2" s="18"/>
      <c r="E2" s="18"/>
      <c r="F2" s="19" t="s">
        <v>0</v>
      </c>
      <c r="G2" s="20"/>
      <c r="H2" s="19" t="s">
        <v>1</v>
      </c>
      <c r="I2" s="20"/>
      <c r="J2" s="19" t="s">
        <v>2</v>
      </c>
      <c r="K2" s="20"/>
      <c r="L2" s="19" t="s">
        <v>3</v>
      </c>
    </row>
    <row r="3" spans="1:12" ht="15" thickTop="1" x14ac:dyDescent="0.3">
      <c r="A3" s="1" t="s">
        <v>4</v>
      </c>
      <c r="B3" s="1"/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3">
      <c r="A4" s="1"/>
      <c r="B4" s="1" t="s">
        <v>5</v>
      </c>
      <c r="C4" s="1"/>
      <c r="D4" s="1"/>
      <c r="E4" s="1"/>
      <c r="F4" s="4"/>
      <c r="G4" s="5"/>
      <c r="H4" s="4"/>
      <c r="I4" s="5"/>
      <c r="J4" s="4"/>
      <c r="K4" s="5"/>
      <c r="L4" s="6"/>
    </row>
    <row r="5" spans="1:12" x14ac:dyDescent="0.3">
      <c r="A5" s="1"/>
      <c r="B5" s="1"/>
      <c r="C5" s="1" t="s">
        <v>6</v>
      </c>
      <c r="D5" s="1"/>
      <c r="E5" s="1"/>
      <c r="F5" s="4"/>
      <c r="G5" s="5"/>
      <c r="H5" s="4"/>
      <c r="I5" s="5"/>
      <c r="J5" s="4"/>
      <c r="K5" s="5"/>
      <c r="L5" s="6"/>
    </row>
    <row r="6" spans="1:12" x14ac:dyDescent="0.3">
      <c r="A6" s="1"/>
      <c r="B6" s="1"/>
      <c r="C6" s="1"/>
      <c r="D6" s="1" t="s">
        <v>7</v>
      </c>
      <c r="E6" s="1"/>
      <c r="F6" s="4">
        <v>175807.97</v>
      </c>
      <c r="G6" s="5"/>
      <c r="H6" s="4">
        <v>182184.85</v>
      </c>
      <c r="I6" s="5"/>
      <c r="J6" s="4">
        <f>ROUND((F6-H6),5)</f>
        <v>-6376.88</v>
      </c>
      <c r="K6" s="5"/>
      <c r="L6" s="6">
        <f>ROUND(IF(F6=0, IF(H6=0, 0, SIGN(-H6)), IF(H6=0, SIGN(F6), (F6-H6)/ABS(H6))),5)</f>
        <v>-3.5000000000000003E-2</v>
      </c>
    </row>
    <row r="7" spans="1:12" x14ac:dyDescent="0.3">
      <c r="A7" s="1"/>
      <c r="B7" s="1"/>
      <c r="C7" s="1"/>
      <c r="D7" s="1" t="s">
        <v>8</v>
      </c>
      <c r="E7" s="1"/>
      <c r="F7" s="4">
        <v>29813.599999999999</v>
      </c>
      <c r="G7" s="5"/>
      <c r="H7" s="4">
        <v>4879.53</v>
      </c>
      <c r="I7" s="5"/>
      <c r="J7" s="4">
        <f>ROUND((F7-H7),5)</f>
        <v>24934.07</v>
      </c>
      <c r="K7" s="5"/>
      <c r="L7" s="6">
        <f>ROUND(IF(F7=0, IF(H7=0, 0, SIGN(-H7)), IF(H7=0, SIGN(F7), (F7-H7)/ABS(H7))),5)</f>
        <v>5.1099300000000003</v>
      </c>
    </row>
    <row r="8" spans="1:12" x14ac:dyDescent="0.3">
      <c r="A8" s="1"/>
      <c r="B8" s="1"/>
      <c r="C8" s="1"/>
      <c r="D8" s="1" t="s">
        <v>9</v>
      </c>
      <c r="E8" s="1"/>
      <c r="F8" s="4">
        <v>280012.38</v>
      </c>
      <c r="G8" s="5"/>
      <c r="H8" s="4">
        <v>262403.23</v>
      </c>
      <c r="I8" s="5"/>
      <c r="J8" s="4">
        <f>ROUND((F8-H8),5)</f>
        <v>17609.150000000001</v>
      </c>
      <c r="K8" s="5"/>
      <c r="L8" s="6">
        <f>ROUND(IF(F8=0, IF(H8=0, 0, SIGN(-H8)), IF(H8=0, SIGN(F8), (F8-H8)/ABS(H8))),5)</f>
        <v>6.7110000000000003E-2</v>
      </c>
    </row>
    <row r="9" spans="1:12" ht="15" thickBot="1" x14ac:dyDescent="0.35">
      <c r="A9" s="1"/>
      <c r="B9" s="1"/>
      <c r="C9" s="1"/>
      <c r="D9" s="1" t="s">
        <v>10</v>
      </c>
      <c r="E9" s="1"/>
      <c r="F9" s="7">
        <v>36.869999999999997</v>
      </c>
      <c r="G9" s="5"/>
      <c r="H9" s="7">
        <v>36.869999999999997</v>
      </c>
      <c r="I9" s="5"/>
      <c r="J9" s="7">
        <f>ROUND((F9-H9),5)</f>
        <v>0</v>
      </c>
      <c r="K9" s="5"/>
      <c r="L9" s="8">
        <f>ROUND(IF(F9=0, IF(H9=0, 0, SIGN(-H9)), IF(H9=0, SIGN(F9), (F9-H9)/ABS(H9))),5)</f>
        <v>0</v>
      </c>
    </row>
    <row r="10" spans="1:12" x14ac:dyDescent="0.3">
      <c r="A10" s="1"/>
      <c r="B10" s="1"/>
      <c r="C10" s="1" t="s">
        <v>11</v>
      </c>
      <c r="D10" s="1"/>
      <c r="E10" s="1"/>
      <c r="F10" s="4">
        <f>ROUND(SUM(F5:F9),5)</f>
        <v>485670.82</v>
      </c>
      <c r="G10" s="5"/>
      <c r="H10" s="4">
        <f>ROUND(SUM(H5:H9),5)</f>
        <v>449504.48</v>
      </c>
      <c r="I10" s="5"/>
      <c r="J10" s="4">
        <f>ROUND((F10-H10),5)</f>
        <v>36166.339999999997</v>
      </c>
      <c r="K10" s="5"/>
      <c r="L10" s="6">
        <f>ROUND(IF(F10=0, IF(H10=0, 0, SIGN(-H10)), IF(H10=0, SIGN(F10), (F10-H10)/ABS(H10))),5)</f>
        <v>8.0460000000000004E-2</v>
      </c>
    </row>
    <row r="11" spans="1:12" x14ac:dyDescent="0.3">
      <c r="A11" s="1"/>
      <c r="B11" s="1"/>
      <c r="C11" s="1" t="s">
        <v>12</v>
      </c>
      <c r="D11" s="1"/>
      <c r="E11" s="1"/>
      <c r="F11" s="4"/>
      <c r="G11" s="5"/>
      <c r="H11" s="4"/>
      <c r="I11" s="5"/>
      <c r="J11" s="4"/>
      <c r="K11" s="5"/>
      <c r="L11" s="6"/>
    </row>
    <row r="12" spans="1:12" x14ac:dyDescent="0.3">
      <c r="A12" s="1"/>
      <c r="B12" s="1"/>
      <c r="C12" s="1"/>
      <c r="D12" s="1" t="s">
        <v>13</v>
      </c>
      <c r="E12" s="1"/>
      <c r="F12" s="4">
        <v>38118.449999999997</v>
      </c>
      <c r="G12" s="5"/>
      <c r="H12" s="4">
        <v>90353.53</v>
      </c>
      <c r="I12" s="5"/>
      <c r="J12" s="4">
        <f>ROUND((F12-H12),5)</f>
        <v>-52235.08</v>
      </c>
      <c r="K12" s="5"/>
      <c r="L12" s="6">
        <f>ROUND(IF(F12=0, IF(H12=0, 0, SIGN(-H12)), IF(H12=0, SIGN(F12), (F12-H12)/ABS(H12))),5)</f>
        <v>-0.57811999999999997</v>
      </c>
    </row>
    <row r="13" spans="1:12" x14ac:dyDescent="0.3">
      <c r="A13" s="1"/>
      <c r="B13" s="1"/>
      <c r="C13" s="1"/>
      <c r="D13" s="1" t="s">
        <v>14</v>
      </c>
      <c r="E13" s="1"/>
      <c r="F13" s="4">
        <v>27849.53</v>
      </c>
      <c r="G13" s="5"/>
      <c r="H13" s="4">
        <v>20280</v>
      </c>
      <c r="I13" s="5"/>
      <c r="J13" s="4">
        <f>ROUND((F13-H13),5)</f>
        <v>7569.53</v>
      </c>
      <c r="K13" s="5"/>
      <c r="L13" s="6">
        <f>ROUND(IF(F13=0, IF(H13=0, 0, SIGN(-H13)), IF(H13=0, SIGN(F13), (F13-H13)/ABS(H13))),5)</f>
        <v>0.37325000000000003</v>
      </c>
    </row>
    <row r="14" spans="1:12" x14ac:dyDescent="0.3">
      <c r="A14" s="1"/>
      <c r="B14" s="1"/>
      <c r="C14" s="1"/>
      <c r="D14" s="1" t="s">
        <v>15</v>
      </c>
      <c r="E14" s="1"/>
      <c r="F14" s="4">
        <v>77634.399999999994</v>
      </c>
      <c r="G14" s="5"/>
      <c r="H14" s="4">
        <v>122613.96</v>
      </c>
      <c r="I14" s="5"/>
      <c r="J14" s="4">
        <f>ROUND((F14-H14),5)</f>
        <v>-44979.56</v>
      </c>
      <c r="K14" s="5"/>
      <c r="L14" s="6">
        <f>ROUND(IF(F14=0, IF(H14=0, 0, SIGN(-H14)), IF(H14=0, SIGN(F14), (F14-H14)/ABS(H14))),5)</f>
        <v>-0.36684</v>
      </c>
    </row>
    <row r="15" spans="1:12" ht="15" thickBot="1" x14ac:dyDescent="0.35">
      <c r="A15" s="1"/>
      <c r="B15" s="1"/>
      <c r="C15" s="1"/>
      <c r="D15" s="1" t="s">
        <v>16</v>
      </c>
      <c r="E15" s="1"/>
      <c r="F15" s="7">
        <v>0</v>
      </c>
      <c r="G15" s="5"/>
      <c r="H15" s="7">
        <v>37111</v>
      </c>
      <c r="I15" s="5"/>
      <c r="J15" s="7">
        <f>ROUND((F15-H15),5)</f>
        <v>-37111</v>
      </c>
      <c r="K15" s="5"/>
      <c r="L15" s="8">
        <f>ROUND(IF(F15=0, IF(H15=0, 0, SIGN(-H15)), IF(H15=0, SIGN(F15), (F15-H15)/ABS(H15))),5)</f>
        <v>-1</v>
      </c>
    </row>
    <row r="16" spans="1:12" x14ac:dyDescent="0.3">
      <c r="A16" s="1"/>
      <c r="B16" s="1"/>
      <c r="C16" s="1" t="s">
        <v>17</v>
      </c>
      <c r="D16" s="1"/>
      <c r="E16" s="1"/>
      <c r="F16" s="4">
        <f>ROUND(SUM(F11:F15),5)</f>
        <v>143602.38</v>
      </c>
      <c r="G16" s="5"/>
      <c r="H16" s="4">
        <f>ROUND(SUM(H11:H15),5)</f>
        <v>270358.49</v>
      </c>
      <c r="I16" s="5"/>
      <c r="J16" s="4">
        <f>ROUND((F16-H16),5)</f>
        <v>-126756.11</v>
      </c>
      <c r="K16" s="5"/>
      <c r="L16" s="6">
        <f>ROUND(IF(F16=0, IF(H16=0, 0, SIGN(-H16)), IF(H16=0, SIGN(F16), (F16-H16)/ABS(H16))),5)</f>
        <v>-0.46883999999999998</v>
      </c>
    </row>
    <row r="17" spans="1:12" x14ac:dyDescent="0.3">
      <c r="A17" s="1"/>
      <c r="B17" s="1"/>
      <c r="C17" s="1" t="s">
        <v>18</v>
      </c>
      <c r="D17" s="1"/>
      <c r="E17" s="1"/>
      <c r="F17" s="4"/>
      <c r="G17" s="5"/>
      <c r="H17" s="4"/>
      <c r="I17" s="5"/>
      <c r="J17" s="4"/>
      <c r="K17" s="5"/>
      <c r="L17" s="6"/>
    </row>
    <row r="18" spans="1:12" x14ac:dyDescent="0.3">
      <c r="A18" s="1"/>
      <c r="B18" s="1"/>
      <c r="C18" s="1"/>
      <c r="D18" s="1" t="s">
        <v>19</v>
      </c>
      <c r="E18" s="1"/>
      <c r="F18" s="4">
        <v>29740</v>
      </c>
      <c r="G18" s="5"/>
      <c r="H18" s="4">
        <v>29531.45</v>
      </c>
      <c r="I18" s="5"/>
      <c r="J18" s="4">
        <f>ROUND((F18-H18),5)</f>
        <v>208.55</v>
      </c>
      <c r="K18" s="5"/>
      <c r="L18" s="6">
        <f>ROUND(IF(F18=0, IF(H18=0, 0, SIGN(-H18)), IF(H18=0, SIGN(F18), (F18-H18)/ABS(H18))),5)</f>
        <v>7.0600000000000003E-3</v>
      </c>
    </row>
    <row r="19" spans="1:12" x14ac:dyDescent="0.3">
      <c r="A19" s="1"/>
      <c r="B19" s="1"/>
      <c r="C19" s="1"/>
      <c r="D19" s="1" t="s">
        <v>20</v>
      </c>
      <c r="E19" s="1"/>
      <c r="F19" s="4">
        <v>30703.97</v>
      </c>
      <c r="G19" s="5"/>
      <c r="H19" s="4">
        <v>12531.53</v>
      </c>
      <c r="I19" s="5"/>
      <c r="J19" s="4">
        <f>ROUND((F19-H19),5)</f>
        <v>18172.439999999999</v>
      </c>
      <c r="K19" s="5"/>
      <c r="L19" s="6">
        <f>ROUND(IF(F19=0, IF(H19=0, 0, SIGN(-H19)), IF(H19=0, SIGN(F19), (F19-H19)/ABS(H19))),5)</f>
        <v>1.45014</v>
      </c>
    </row>
    <row r="20" spans="1:12" ht="15" thickBot="1" x14ac:dyDescent="0.35">
      <c r="A20" s="1"/>
      <c r="B20" s="1"/>
      <c r="C20" s="1"/>
      <c r="D20" s="1" t="s">
        <v>21</v>
      </c>
      <c r="E20" s="1"/>
      <c r="F20" s="9">
        <v>288.88</v>
      </c>
      <c r="G20" s="5"/>
      <c r="H20" s="9">
        <v>581.66</v>
      </c>
      <c r="I20" s="5"/>
      <c r="J20" s="9">
        <f>ROUND((F20-H20),5)</f>
        <v>-292.77999999999997</v>
      </c>
      <c r="K20" s="5"/>
      <c r="L20" s="10">
        <f>ROUND(IF(F20=0, IF(H20=0, 0, SIGN(-H20)), IF(H20=0, SIGN(F20), (F20-H20)/ABS(H20))),5)</f>
        <v>-0.50334999999999996</v>
      </c>
    </row>
    <row r="21" spans="1:12" ht="15" thickBot="1" x14ac:dyDescent="0.35">
      <c r="A21" s="1"/>
      <c r="B21" s="1"/>
      <c r="C21" s="1" t="s">
        <v>22</v>
      </c>
      <c r="D21" s="1"/>
      <c r="E21" s="1"/>
      <c r="F21" s="11">
        <f>ROUND(SUM(F17:F20),5)</f>
        <v>60732.85</v>
      </c>
      <c r="G21" s="5"/>
      <c r="H21" s="11">
        <f>ROUND(SUM(H17:H20),5)</f>
        <v>42644.639999999999</v>
      </c>
      <c r="I21" s="5"/>
      <c r="J21" s="11">
        <f>ROUND((F21-H21),5)</f>
        <v>18088.21</v>
      </c>
      <c r="K21" s="5"/>
      <c r="L21" s="12">
        <f>ROUND(IF(F21=0, IF(H21=0, 0, SIGN(-H21)), IF(H21=0, SIGN(F21), (F21-H21)/ABS(H21))),5)</f>
        <v>0.42415999999999998</v>
      </c>
    </row>
    <row r="22" spans="1:12" x14ac:dyDescent="0.3">
      <c r="A22" s="1"/>
      <c r="B22" s="1" t="s">
        <v>23</v>
      </c>
      <c r="C22" s="1"/>
      <c r="D22" s="1"/>
      <c r="E22" s="1"/>
      <c r="F22" s="4">
        <f>ROUND(F4+F10+F16+F21,5)</f>
        <v>690006.05</v>
      </c>
      <c r="G22" s="5"/>
      <c r="H22" s="4">
        <f>ROUND(H4+H10+H16+H21,5)</f>
        <v>762507.61</v>
      </c>
      <c r="I22" s="5"/>
      <c r="J22" s="4">
        <f>ROUND((F22-H22),5)</f>
        <v>-72501.56</v>
      </c>
      <c r="K22" s="5"/>
      <c r="L22" s="6">
        <f>ROUND(IF(F22=0, IF(H22=0, 0, SIGN(-H22)), IF(H22=0, SIGN(F22), (F22-H22)/ABS(H22))),5)</f>
        <v>-9.5079999999999998E-2</v>
      </c>
    </row>
    <row r="23" spans="1:12" x14ac:dyDescent="0.3">
      <c r="A23" s="1"/>
      <c r="B23" s="1" t="s">
        <v>24</v>
      </c>
      <c r="C23" s="1"/>
      <c r="D23" s="1"/>
      <c r="E23" s="1"/>
      <c r="F23" s="4"/>
      <c r="G23" s="5"/>
      <c r="H23" s="4"/>
      <c r="I23" s="5"/>
      <c r="J23" s="4"/>
      <c r="K23" s="5"/>
      <c r="L23" s="6"/>
    </row>
    <row r="24" spans="1:12" x14ac:dyDescent="0.3">
      <c r="A24" s="1"/>
      <c r="B24" s="1"/>
      <c r="C24" s="1" t="s">
        <v>25</v>
      </c>
      <c r="D24" s="1"/>
      <c r="E24" s="1"/>
      <c r="F24" s="4">
        <v>16202.42</v>
      </c>
      <c r="G24" s="5"/>
      <c r="H24" s="4">
        <v>13377.47</v>
      </c>
      <c r="I24" s="5"/>
      <c r="J24" s="4">
        <f t="shared" ref="J24:J29" si="0">ROUND((F24-H24),5)</f>
        <v>2824.95</v>
      </c>
      <c r="K24" s="5"/>
      <c r="L24" s="6">
        <f t="shared" ref="L24:L29" si="1">ROUND(IF(F24=0, IF(H24=0, 0, SIGN(-H24)), IF(H24=0, SIGN(F24), (F24-H24)/ABS(H24))),5)</f>
        <v>0.21117</v>
      </c>
    </row>
    <row r="25" spans="1:12" x14ac:dyDescent="0.3">
      <c r="A25" s="1"/>
      <c r="B25" s="1"/>
      <c r="C25" s="1" t="s">
        <v>26</v>
      </c>
      <c r="D25" s="1"/>
      <c r="E25" s="1"/>
      <c r="F25" s="4">
        <v>31420</v>
      </c>
      <c r="G25" s="5"/>
      <c r="H25" s="4">
        <v>31420</v>
      </c>
      <c r="I25" s="5"/>
      <c r="J25" s="4">
        <f t="shared" si="0"/>
        <v>0</v>
      </c>
      <c r="K25" s="5"/>
      <c r="L25" s="6">
        <f t="shared" si="1"/>
        <v>0</v>
      </c>
    </row>
    <row r="26" spans="1:12" x14ac:dyDescent="0.3">
      <c r="A26" s="1"/>
      <c r="B26" s="1"/>
      <c r="C26" s="1" t="s">
        <v>27</v>
      </c>
      <c r="D26" s="1"/>
      <c r="E26" s="1"/>
      <c r="F26" s="4">
        <v>0</v>
      </c>
      <c r="G26" s="5"/>
      <c r="H26" s="4">
        <v>31093.37</v>
      </c>
      <c r="I26" s="5"/>
      <c r="J26" s="4">
        <f t="shared" si="0"/>
        <v>-31093.37</v>
      </c>
      <c r="K26" s="5"/>
      <c r="L26" s="6">
        <f t="shared" si="1"/>
        <v>-1</v>
      </c>
    </row>
    <row r="27" spans="1:12" ht="15" thickBot="1" x14ac:dyDescent="0.35">
      <c r="A27" s="1"/>
      <c r="B27" s="1"/>
      <c r="C27" s="1" t="s">
        <v>28</v>
      </c>
      <c r="D27" s="1"/>
      <c r="E27" s="1"/>
      <c r="F27" s="9">
        <v>-47622.42</v>
      </c>
      <c r="G27" s="5"/>
      <c r="H27" s="9">
        <v>-75890.84</v>
      </c>
      <c r="I27" s="5"/>
      <c r="J27" s="9">
        <f t="shared" si="0"/>
        <v>28268.42</v>
      </c>
      <c r="K27" s="5"/>
      <c r="L27" s="10">
        <f t="shared" si="1"/>
        <v>0.37248999999999999</v>
      </c>
    </row>
    <row r="28" spans="1:12" ht="15" thickBot="1" x14ac:dyDescent="0.35">
      <c r="A28" s="1"/>
      <c r="B28" s="1" t="s">
        <v>29</v>
      </c>
      <c r="C28" s="1"/>
      <c r="D28" s="1"/>
      <c r="E28" s="1"/>
      <c r="F28" s="13">
        <f>ROUND(SUM(F23:F27),5)</f>
        <v>0</v>
      </c>
      <c r="G28" s="5"/>
      <c r="H28" s="13">
        <f>ROUND(SUM(H23:H27),5)</f>
        <v>0</v>
      </c>
      <c r="I28" s="5"/>
      <c r="J28" s="13">
        <f t="shared" si="0"/>
        <v>0</v>
      </c>
      <c r="K28" s="5"/>
      <c r="L28" s="14">
        <f t="shared" si="1"/>
        <v>0</v>
      </c>
    </row>
    <row r="29" spans="1:12" s="17" customFormat="1" ht="10.8" thickBot="1" x14ac:dyDescent="0.25">
      <c r="A29" s="1" t="s">
        <v>30</v>
      </c>
      <c r="B29" s="1"/>
      <c r="C29" s="1"/>
      <c r="D29" s="1"/>
      <c r="E29" s="1"/>
      <c r="F29" s="15">
        <f>ROUND(F3+F22+F28,5)</f>
        <v>690006.05</v>
      </c>
      <c r="G29" s="1"/>
      <c r="H29" s="15">
        <f>ROUND(H3+H22+H28,5)</f>
        <v>762507.61</v>
      </c>
      <c r="I29" s="1"/>
      <c r="J29" s="15">
        <f t="shared" si="0"/>
        <v>-72501.56</v>
      </c>
      <c r="K29" s="1"/>
      <c r="L29" s="16">
        <f t="shared" si="1"/>
        <v>-9.5079999999999998E-2</v>
      </c>
    </row>
    <row r="30" spans="1:12" ht="15" thickTop="1" x14ac:dyDescent="0.3">
      <c r="A30" s="1" t="s">
        <v>31</v>
      </c>
      <c r="B30" s="1"/>
      <c r="C30" s="1"/>
      <c r="D30" s="1"/>
      <c r="E30" s="1"/>
      <c r="F30" s="4"/>
      <c r="G30" s="5"/>
      <c r="H30" s="4"/>
      <c r="I30" s="5"/>
      <c r="J30" s="4"/>
      <c r="K30" s="5"/>
      <c r="L30" s="6"/>
    </row>
    <row r="31" spans="1:12" x14ac:dyDescent="0.3">
      <c r="A31" s="1"/>
      <c r="B31" s="1" t="s">
        <v>32</v>
      </c>
      <c r="C31" s="1"/>
      <c r="D31" s="1"/>
      <c r="E31" s="1"/>
      <c r="F31" s="4"/>
      <c r="G31" s="5"/>
      <c r="H31" s="4"/>
      <c r="I31" s="5"/>
      <c r="J31" s="4"/>
      <c r="K31" s="5"/>
      <c r="L31" s="6"/>
    </row>
    <row r="32" spans="1:12" x14ac:dyDescent="0.3">
      <c r="A32" s="1"/>
      <c r="B32" s="1"/>
      <c r="C32" s="1" t="s">
        <v>33</v>
      </c>
      <c r="D32" s="1"/>
      <c r="E32" s="1"/>
      <c r="F32" s="4"/>
      <c r="G32" s="5"/>
      <c r="H32" s="4"/>
      <c r="I32" s="5"/>
      <c r="J32" s="4"/>
      <c r="K32" s="5"/>
      <c r="L32" s="6"/>
    </row>
    <row r="33" spans="1:12" x14ac:dyDescent="0.3">
      <c r="A33" s="1"/>
      <c r="B33" s="1"/>
      <c r="C33" s="1"/>
      <c r="D33" s="1" t="s">
        <v>34</v>
      </c>
      <c r="E33" s="1"/>
      <c r="F33" s="4"/>
      <c r="G33" s="5"/>
      <c r="H33" s="4"/>
      <c r="I33" s="5"/>
      <c r="J33" s="4"/>
      <c r="K33" s="5"/>
      <c r="L33" s="6"/>
    </row>
    <row r="34" spans="1:12" ht="15" thickBot="1" x14ac:dyDescent="0.35">
      <c r="A34" s="1"/>
      <c r="B34" s="1"/>
      <c r="C34" s="1"/>
      <c r="D34" s="1"/>
      <c r="E34" s="1" t="s">
        <v>35</v>
      </c>
      <c r="F34" s="7">
        <v>8000</v>
      </c>
      <c r="G34" s="5"/>
      <c r="H34" s="7">
        <v>33300</v>
      </c>
      <c r="I34" s="5"/>
      <c r="J34" s="7">
        <f>ROUND((F34-H34),5)</f>
        <v>-25300</v>
      </c>
      <c r="K34" s="5"/>
      <c r="L34" s="8">
        <f>ROUND(IF(F34=0, IF(H34=0, 0, SIGN(-H34)), IF(H34=0, SIGN(F34), (F34-H34)/ABS(H34))),5)</f>
        <v>-0.75975999999999999</v>
      </c>
    </row>
    <row r="35" spans="1:12" x14ac:dyDescent="0.3">
      <c r="A35" s="1"/>
      <c r="B35" s="1"/>
      <c r="C35" s="1"/>
      <c r="D35" s="1" t="s">
        <v>36</v>
      </c>
      <c r="E35" s="1"/>
      <c r="F35" s="4">
        <f>ROUND(SUM(F33:F34),5)</f>
        <v>8000</v>
      </c>
      <c r="G35" s="5"/>
      <c r="H35" s="4">
        <f>ROUND(SUM(H33:H34),5)</f>
        <v>33300</v>
      </c>
      <c r="I35" s="5"/>
      <c r="J35" s="4">
        <f>ROUND((F35-H35),5)</f>
        <v>-25300</v>
      </c>
      <c r="K35" s="5"/>
      <c r="L35" s="6">
        <f>ROUND(IF(F35=0, IF(H35=0, 0, SIGN(-H35)), IF(H35=0, SIGN(F35), (F35-H35)/ABS(H35))),5)</f>
        <v>-0.75975999999999999</v>
      </c>
    </row>
    <row r="36" spans="1:12" x14ac:dyDescent="0.3">
      <c r="A36" s="1"/>
      <c r="B36" s="1"/>
      <c r="C36" s="1"/>
      <c r="D36" s="1" t="s">
        <v>37</v>
      </c>
      <c r="E36" s="1"/>
      <c r="F36" s="4"/>
      <c r="G36" s="5"/>
      <c r="H36" s="4"/>
      <c r="I36" s="5"/>
      <c r="J36" s="4"/>
      <c r="K36" s="5"/>
      <c r="L36" s="6"/>
    </row>
    <row r="37" spans="1:12" ht="15" thickBot="1" x14ac:dyDescent="0.35">
      <c r="A37" s="1"/>
      <c r="B37" s="1"/>
      <c r="C37" s="1"/>
      <c r="D37" s="1"/>
      <c r="E37" s="1" t="s">
        <v>38</v>
      </c>
      <c r="F37" s="7">
        <v>2899.22</v>
      </c>
      <c r="G37" s="5"/>
      <c r="H37" s="7">
        <v>6272.56</v>
      </c>
      <c r="I37" s="5"/>
      <c r="J37" s="7">
        <f>ROUND((F37-H37),5)</f>
        <v>-3373.34</v>
      </c>
      <c r="K37" s="5"/>
      <c r="L37" s="8">
        <f>ROUND(IF(F37=0, IF(H37=0, 0, SIGN(-H37)), IF(H37=0, SIGN(F37), (F37-H37)/ABS(H37))),5)</f>
        <v>-0.53778999999999999</v>
      </c>
    </row>
    <row r="38" spans="1:12" x14ac:dyDescent="0.3">
      <c r="A38" s="1"/>
      <c r="B38" s="1"/>
      <c r="C38" s="1"/>
      <c r="D38" s="1" t="s">
        <v>39</v>
      </c>
      <c r="E38" s="1"/>
      <c r="F38" s="4">
        <f>ROUND(SUM(F36:F37),5)</f>
        <v>2899.22</v>
      </c>
      <c r="G38" s="5"/>
      <c r="H38" s="4">
        <f>ROUND(SUM(H36:H37),5)</f>
        <v>6272.56</v>
      </c>
      <c r="I38" s="5"/>
      <c r="J38" s="4">
        <f>ROUND((F38-H38),5)</f>
        <v>-3373.34</v>
      </c>
      <c r="K38" s="5"/>
      <c r="L38" s="6">
        <f>ROUND(IF(F38=0, IF(H38=0, 0, SIGN(-H38)), IF(H38=0, SIGN(F38), (F38-H38)/ABS(H38))),5)</f>
        <v>-0.53778999999999999</v>
      </c>
    </row>
    <row r="39" spans="1:12" x14ac:dyDescent="0.3">
      <c r="A39" s="1"/>
      <c r="B39" s="1"/>
      <c r="C39" s="1"/>
      <c r="D39" s="1" t="s">
        <v>40</v>
      </c>
      <c r="E39" s="1"/>
      <c r="F39" s="4"/>
      <c r="G39" s="5"/>
      <c r="H39" s="4"/>
      <c r="I39" s="5"/>
      <c r="J39" s="4"/>
      <c r="K39" s="5"/>
      <c r="L39" s="6"/>
    </row>
    <row r="40" spans="1:12" x14ac:dyDescent="0.3">
      <c r="A40" s="1"/>
      <c r="B40" s="1"/>
      <c r="C40" s="1"/>
      <c r="D40" s="1"/>
      <c r="E40" s="1" t="s">
        <v>41</v>
      </c>
      <c r="F40" s="4">
        <v>27.22</v>
      </c>
      <c r="G40" s="5"/>
      <c r="H40" s="4">
        <v>-12.67</v>
      </c>
      <c r="I40" s="5"/>
      <c r="J40" s="4">
        <f t="shared" ref="J40:J46" si="2">ROUND((F40-H40),5)</f>
        <v>39.89</v>
      </c>
      <c r="K40" s="5"/>
      <c r="L40" s="6">
        <f t="shared" ref="L40:L46" si="3">ROUND(IF(F40=0, IF(H40=0, 0, SIGN(-H40)), IF(H40=0, SIGN(F40), (F40-H40)/ABS(H40))),5)</f>
        <v>3.14838</v>
      </c>
    </row>
    <row r="41" spans="1:12" x14ac:dyDescent="0.3">
      <c r="A41" s="1"/>
      <c r="B41" s="1"/>
      <c r="C41" s="1"/>
      <c r="D41" s="1"/>
      <c r="E41" s="1" t="s">
        <v>42</v>
      </c>
      <c r="F41" s="4">
        <v>940.13</v>
      </c>
      <c r="G41" s="5"/>
      <c r="H41" s="4">
        <v>1250.81</v>
      </c>
      <c r="I41" s="5"/>
      <c r="J41" s="4">
        <f t="shared" si="2"/>
        <v>-310.68</v>
      </c>
      <c r="K41" s="5"/>
      <c r="L41" s="6">
        <f t="shared" si="3"/>
        <v>-0.24837999999999999</v>
      </c>
    </row>
    <row r="42" spans="1:12" x14ac:dyDescent="0.3">
      <c r="A42" s="1"/>
      <c r="B42" s="1"/>
      <c r="C42" s="1"/>
      <c r="D42" s="1"/>
      <c r="E42" s="1" t="s">
        <v>43</v>
      </c>
      <c r="F42" s="4">
        <v>0</v>
      </c>
      <c r="G42" s="5"/>
      <c r="H42" s="4">
        <v>-1000</v>
      </c>
      <c r="I42" s="5"/>
      <c r="J42" s="4">
        <f t="shared" si="2"/>
        <v>1000</v>
      </c>
      <c r="K42" s="5"/>
      <c r="L42" s="6">
        <f t="shared" si="3"/>
        <v>1</v>
      </c>
    </row>
    <row r="43" spans="1:12" ht="15" thickBot="1" x14ac:dyDescent="0.35">
      <c r="A43" s="1"/>
      <c r="B43" s="1"/>
      <c r="C43" s="1"/>
      <c r="D43" s="1"/>
      <c r="E43" s="1" t="s">
        <v>44</v>
      </c>
      <c r="F43" s="9">
        <v>267601.84000000003</v>
      </c>
      <c r="G43" s="5"/>
      <c r="H43" s="9">
        <v>364757.62</v>
      </c>
      <c r="I43" s="5"/>
      <c r="J43" s="9">
        <f t="shared" si="2"/>
        <v>-97155.78</v>
      </c>
      <c r="K43" s="5"/>
      <c r="L43" s="10">
        <f t="shared" si="3"/>
        <v>-0.26635999999999999</v>
      </c>
    </row>
    <row r="44" spans="1:12" ht="15" thickBot="1" x14ac:dyDescent="0.35">
      <c r="A44" s="1"/>
      <c r="B44" s="1"/>
      <c r="C44" s="1"/>
      <c r="D44" s="1" t="s">
        <v>45</v>
      </c>
      <c r="E44" s="1"/>
      <c r="F44" s="13">
        <f>ROUND(SUM(F39:F43),5)</f>
        <v>268569.19</v>
      </c>
      <c r="G44" s="5"/>
      <c r="H44" s="13">
        <f>ROUND(SUM(H39:H43),5)</f>
        <v>364995.76</v>
      </c>
      <c r="I44" s="5"/>
      <c r="J44" s="13">
        <f t="shared" si="2"/>
        <v>-96426.57</v>
      </c>
      <c r="K44" s="5"/>
      <c r="L44" s="14">
        <f t="shared" si="3"/>
        <v>-0.26418999999999998</v>
      </c>
    </row>
    <row r="45" spans="1:12" ht="15" thickBot="1" x14ac:dyDescent="0.35">
      <c r="A45" s="1"/>
      <c r="B45" s="1"/>
      <c r="C45" s="1" t="s">
        <v>46</v>
      </c>
      <c r="D45" s="1"/>
      <c r="E45" s="1"/>
      <c r="F45" s="11">
        <f>ROUND(F32+F35+F38+F44,5)</f>
        <v>279468.40999999997</v>
      </c>
      <c r="G45" s="5"/>
      <c r="H45" s="11">
        <f>ROUND(H32+H35+H38+H44,5)</f>
        <v>404568.32000000001</v>
      </c>
      <c r="I45" s="5"/>
      <c r="J45" s="11">
        <f t="shared" si="2"/>
        <v>-125099.91</v>
      </c>
      <c r="K45" s="5"/>
      <c r="L45" s="12">
        <f t="shared" si="3"/>
        <v>-0.30921999999999999</v>
      </c>
    </row>
    <row r="46" spans="1:12" x14ac:dyDescent="0.3">
      <c r="A46" s="1"/>
      <c r="B46" s="1" t="s">
        <v>47</v>
      </c>
      <c r="C46" s="1"/>
      <c r="D46" s="1"/>
      <c r="E46" s="1"/>
      <c r="F46" s="4">
        <f>ROUND(F31+F45,5)</f>
        <v>279468.40999999997</v>
      </c>
      <c r="G46" s="5"/>
      <c r="H46" s="4">
        <f>ROUND(H31+H45,5)</f>
        <v>404568.32000000001</v>
      </c>
      <c r="I46" s="5"/>
      <c r="J46" s="4">
        <f t="shared" si="2"/>
        <v>-125099.91</v>
      </c>
      <c r="K46" s="5"/>
      <c r="L46" s="6">
        <f t="shared" si="3"/>
        <v>-0.30921999999999999</v>
      </c>
    </row>
    <row r="47" spans="1:12" x14ac:dyDescent="0.3">
      <c r="A47" s="1"/>
      <c r="B47" s="1" t="s">
        <v>48</v>
      </c>
      <c r="C47" s="1"/>
      <c r="D47" s="1"/>
      <c r="E47" s="1"/>
      <c r="F47" s="4"/>
      <c r="G47" s="5"/>
      <c r="H47" s="4"/>
      <c r="I47" s="5"/>
      <c r="J47" s="4"/>
      <c r="K47" s="5"/>
      <c r="L47" s="6"/>
    </row>
    <row r="48" spans="1:12" x14ac:dyDescent="0.3">
      <c r="A48" s="1"/>
      <c r="B48" s="1"/>
      <c r="C48" s="1" t="s">
        <v>49</v>
      </c>
      <c r="D48" s="1"/>
      <c r="E48" s="1"/>
      <c r="F48" s="4">
        <v>34313.599999999999</v>
      </c>
      <c r="G48" s="5"/>
      <c r="H48" s="4">
        <v>8429.5300000000007</v>
      </c>
      <c r="I48" s="5"/>
      <c r="J48" s="4">
        <f t="shared" ref="J48:J53" si="4">ROUND((F48-H48),5)</f>
        <v>25884.07</v>
      </c>
      <c r="K48" s="5"/>
      <c r="L48" s="6">
        <f t="shared" ref="L48:L53" si="5">ROUND(IF(F48=0, IF(H48=0, 0, SIGN(-H48)), IF(H48=0, SIGN(F48), (F48-H48)/ABS(H48))),5)</f>
        <v>3.07064</v>
      </c>
    </row>
    <row r="49" spans="1:12" x14ac:dyDescent="0.3">
      <c r="A49" s="1"/>
      <c r="B49" s="1"/>
      <c r="C49" s="1" t="s">
        <v>50</v>
      </c>
      <c r="D49" s="1"/>
      <c r="E49" s="1"/>
      <c r="F49" s="4">
        <v>280012.38</v>
      </c>
      <c r="G49" s="5"/>
      <c r="H49" s="4">
        <v>262403.23</v>
      </c>
      <c r="I49" s="5"/>
      <c r="J49" s="4">
        <f t="shared" si="4"/>
        <v>17609.150000000001</v>
      </c>
      <c r="K49" s="5"/>
      <c r="L49" s="6">
        <f t="shared" si="5"/>
        <v>6.7110000000000003E-2</v>
      </c>
    </row>
    <row r="50" spans="1:12" x14ac:dyDescent="0.3">
      <c r="A50" s="1"/>
      <c r="B50" s="1"/>
      <c r="C50" s="1" t="s">
        <v>51</v>
      </c>
      <c r="D50" s="1"/>
      <c r="E50" s="1"/>
      <c r="F50" s="4">
        <v>62471.38</v>
      </c>
      <c r="G50" s="5"/>
      <c r="H50" s="4">
        <v>79324.91</v>
      </c>
      <c r="I50" s="5"/>
      <c r="J50" s="4">
        <f t="shared" si="4"/>
        <v>-16853.53</v>
      </c>
      <c r="K50" s="5"/>
      <c r="L50" s="6">
        <f t="shared" si="5"/>
        <v>-0.21246000000000001</v>
      </c>
    </row>
    <row r="51" spans="1:12" ht="15" thickBot="1" x14ac:dyDescent="0.35">
      <c r="A51" s="1"/>
      <c r="B51" s="1"/>
      <c r="C51" s="1" t="s">
        <v>52</v>
      </c>
      <c r="D51" s="1"/>
      <c r="E51" s="1"/>
      <c r="F51" s="9">
        <v>33740.28</v>
      </c>
      <c r="G51" s="5"/>
      <c r="H51" s="9">
        <v>7781.62</v>
      </c>
      <c r="I51" s="5"/>
      <c r="J51" s="9">
        <f t="shared" si="4"/>
        <v>25958.66</v>
      </c>
      <c r="K51" s="5"/>
      <c r="L51" s="10">
        <f t="shared" si="5"/>
        <v>3.33589</v>
      </c>
    </row>
    <row r="52" spans="1:12" ht="15" thickBot="1" x14ac:dyDescent="0.35">
      <c r="A52" s="1"/>
      <c r="B52" s="1" t="s">
        <v>53</v>
      </c>
      <c r="C52" s="1"/>
      <c r="D52" s="1"/>
      <c r="E52" s="1"/>
      <c r="F52" s="13">
        <f>ROUND(SUM(F47:F51),5)</f>
        <v>410537.64</v>
      </c>
      <c r="G52" s="5"/>
      <c r="H52" s="13">
        <f>ROUND(SUM(H47:H51),5)</f>
        <v>357939.29</v>
      </c>
      <c r="I52" s="5"/>
      <c r="J52" s="13">
        <f t="shared" si="4"/>
        <v>52598.35</v>
      </c>
      <c r="K52" s="5"/>
      <c r="L52" s="14">
        <f t="shared" si="5"/>
        <v>0.14695</v>
      </c>
    </row>
    <row r="53" spans="1:12" s="17" customFormat="1" ht="10.8" thickBot="1" x14ac:dyDescent="0.25">
      <c r="A53" s="1" t="s">
        <v>54</v>
      </c>
      <c r="B53" s="1"/>
      <c r="C53" s="1"/>
      <c r="D53" s="1"/>
      <c r="E53" s="1"/>
      <c r="F53" s="15">
        <f>ROUND(F30+F46+F52,5)</f>
        <v>690006.05</v>
      </c>
      <c r="G53" s="1"/>
      <c r="H53" s="15">
        <f>ROUND(H30+H46+H52,5)</f>
        <v>762507.61</v>
      </c>
      <c r="I53" s="1"/>
      <c r="J53" s="15">
        <f t="shared" si="4"/>
        <v>-72501.56</v>
      </c>
      <c r="K53" s="1"/>
      <c r="L53" s="16">
        <f t="shared" si="5"/>
        <v>-9.5079999999999998E-2</v>
      </c>
    </row>
    <row r="54" spans="1:12" ht="15" thickTop="1" x14ac:dyDescent="0.3"/>
  </sheetData>
  <pageMargins left="0.7" right="0.7" top="0.75" bottom="0.75" header="0.1" footer="0.3"/>
  <pageSetup orientation="portrait" horizontalDpi="0" verticalDpi="0" r:id="rId1"/>
  <headerFooter>
    <oddHeader>&amp;L&amp;"Arial,Bold"&amp;8 Accrual Basis&amp;C&amp;"Arial,Bold"&amp;12 National Bison Association
&amp;"Arial,Bold"&amp;14 Condensed Balance Sheet
&amp;"Arial,Bold"&amp;10 As of May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Perf May 2020</vt:lpstr>
      <vt:lpstr>I&amp;E May 20 v 19</vt:lpstr>
      <vt:lpstr>Bal Sheet May 20 v 19</vt:lpstr>
      <vt:lpstr>'Bal Sheet May 20 v 19'!Print_Titles</vt:lpstr>
      <vt:lpstr>'Budget Perf May 2020'!Print_Titles</vt:lpstr>
      <vt:lpstr>'I&amp;E May 20 v 19'!Print_Titles</vt:lpstr>
    </vt:vector>
  </TitlesOfParts>
  <Company>IVDesk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Carter</dc:creator>
  <cp:lastModifiedBy>Dave Carter</cp:lastModifiedBy>
  <dcterms:created xsi:type="dcterms:W3CDTF">2020-06-13T17:57:46Z</dcterms:created>
  <dcterms:modified xsi:type="dcterms:W3CDTF">2020-06-13T18:30:38Z</dcterms:modified>
</cp:coreProperties>
</file>