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Bison\Budget\2019\"/>
    </mc:Choice>
  </mc:AlternateContent>
  <xr:revisionPtr revIDLastSave="0" documentId="13_ncr:1_{68AA306A-D630-4B5B-ADA9-B9B41B8F947C}" xr6:coauthVersionLast="44" xr6:coauthVersionMax="44" xr10:uidLastSave="{00000000-0000-0000-0000-000000000000}"/>
  <bookViews>
    <workbookView xWindow="-103" yWindow="-103" windowWidth="16663" windowHeight="8863" xr2:uid="{00000000-000D-0000-FFFF-FFFF00000000}"/>
  </bookViews>
  <sheets>
    <sheet name="Budget Perf Aug 19" sheetId="3" r:id="rId1"/>
    <sheet name="I&amp;E Aug 19 v 18" sheetId="2" r:id="rId2"/>
    <sheet name="Bal Sheet Aug 19 v 18" sheetId="1" r:id="rId3"/>
    <sheet name="Summer Confernce Full I&amp;E" sheetId="4" r:id="rId4"/>
  </sheets>
  <definedNames>
    <definedName name="_xlnm.Print_Titles" localSheetId="2">'Bal Sheet Aug 19 v 18'!$A:$E,'Bal Sheet Aug 19 v 18'!$1:$2</definedName>
    <definedName name="_xlnm.Print_Titles" localSheetId="0">'Budget Perf Aug 19'!$A:$E,'Budget Perf Aug 19'!$2:$3</definedName>
    <definedName name="_xlnm.Print_Titles" localSheetId="1">'I&amp;E Aug 19 v 18'!$A:$E,'I&amp;E Aug 19 v 18'!$1:$2</definedName>
    <definedName name="_xlnm.Print_Titles" localSheetId="3">'Summer Confernce Full I&amp;E'!$A:$H,'Summer Confernce Full I&amp;E'!$1:$2</definedName>
    <definedName name="QB_COLUMN_59200" localSheetId="2" hidden="1">'Bal Sheet Aug 19 v 18'!$F$2</definedName>
    <definedName name="QB_COLUMN_59200" localSheetId="0" hidden="1">'Budget Perf Aug 19'!$F$3</definedName>
    <definedName name="QB_COLUMN_59200" localSheetId="1" hidden="1">'I&amp;E Aug 19 v 18'!$F$2</definedName>
    <definedName name="QB_COLUMN_59200" localSheetId="3" hidden="1">'Summer Confernce Full I&amp;E'!$I$2</definedName>
    <definedName name="QB_COLUMN_61210" localSheetId="2" hidden="1">'Bal Sheet Aug 19 v 18'!$H$2</definedName>
    <definedName name="QB_COLUMN_61210" localSheetId="1" hidden="1">'I&amp;E Aug 19 v 18'!$H$2</definedName>
    <definedName name="QB_COLUMN_61210" localSheetId="3" hidden="1">'Summer Confernce Full I&amp;E'!$K$2</definedName>
    <definedName name="QB_COLUMN_62240" localSheetId="0" hidden="1">'Budget Perf Aug 19'!$N$3</definedName>
    <definedName name="QB_COLUMN_63620" localSheetId="2" hidden="1">'Bal Sheet Aug 19 v 18'!$J$2</definedName>
    <definedName name="QB_COLUMN_63620" localSheetId="0" hidden="1">'Budget Perf Aug 19'!$J$3</definedName>
    <definedName name="QB_COLUMN_63620" localSheetId="1" hidden="1">'I&amp;E Aug 19 v 18'!$J$2</definedName>
    <definedName name="QB_COLUMN_63620" localSheetId="3" hidden="1">'Summer Confernce Full I&amp;E'!$M$2</definedName>
    <definedName name="QB_COLUMN_63660" localSheetId="0" hidden="1">'Budget Perf Aug 19'!$R$3</definedName>
    <definedName name="QB_COLUMN_64430" localSheetId="0" hidden="1">'Budget Perf Aug 19'!$L$3</definedName>
    <definedName name="QB_COLUMN_64470" localSheetId="0" hidden="1">'Budget Perf Aug 19'!$T$3</definedName>
    <definedName name="QB_COLUMN_64830" localSheetId="2" hidden="1">'Bal Sheet Aug 19 v 18'!$L$2</definedName>
    <definedName name="QB_COLUMN_64830" localSheetId="1" hidden="1">'I&amp;E Aug 19 v 18'!$L$2</definedName>
    <definedName name="QB_COLUMN_64830" localSheetId="3" hidden="1">'Summer Confernce Full I&amp;E'!$O$2</definedName>
    <definedName name="QB_COLUMN_76210" localSheetId="0" hidden="1">'Budget Perf Aug 19'!$H$3</definedName>
    <definedName name="QB_COLUMN_76250" localSheetId="0" hidden="1">'Budget Perf Aug 19'!$P$3</definedName>
    <definedName name="QB_COLUMN_76280" localSheetId="0" hidden="1">'Budget Perf Aug 19'!$V$3</definedName>
    <definedName name="QB_DATA_0" localSheetId="2" hidden="1">'Bal Sheet Aug 19 v 18'!$6:$6,'Bal Sheet Aug 19 v 18'!$7:$7,'Bal Sheet Aug 19 v 18'!$8:$8,'Bal Sheet Aug 19 v 18'!$9:$9,'Bal Sheet Aug 19 v 18'!$12:$12,'Bal Sheet Aug 19 v 18'!$13:$13,'Bal Sheet Aug 19 v 18'!$14:$14,'Bal Sheet Aug 19 v 18'!$15:$15,'Bal Sheet Aug 19 v 18'!$18:$18,'Bal Sheet Aug 19 v 18'!$19:$19,'Bal Sheet Aug 19 v 18'!$20:$20,'Bal Sheet Aug 19 v 18'!$24:$24,'Bal Sheet Aug 19 v 18'!$25:$25,'Bal Sheet Aug 19 v 18'!$26:$26,'Bal Sheet Aug 19 v 18'!$27:$27,'Bal Sheet Aug 19 v 18'!$34:$34</definedName>
    <definedName name="QB_DATA_0" localSheetId="0" hidden="1">'Budget Perf Aug 19'!$6:$6,'Budget Perf Aug 19'!$7:$7,'Budget Perf Aug 19'!$8:$8,'Budget Perf Aug 19'!$9:$9,'Budget Perf Aug 19'!$10:$10,'Budget Perf Aug 19'!$11:$11,'Budget Perf Aug 19'!$12:$12,'Budget Perf Aug 19'!$13:$13,'Budget Perf Aug 19'!$14:$14,'Budget Perf Aug 19'!$15:$15,'Budget Perf Aug 19'!$16:$16,'Budget Perf Aug 19'!$17:$17,'Budget Perf Aug 19'!$18:$18,'Budget Perf Aug 19'!$19:$19,'Budget Perf Aug 19'!$20:$20,'Budget Perf Aug 19'!$21:$21</definedName>
    <definedName name="QB_DATA_0" localSheetId="1" hidden="1">'I&amp;E Aug 19 v 18'!$5:$5,'I&amp;E Aug 19 v 18'!$6:$6,'I&amp;E Aug 19 v 18'!$7:$7,'I&amp;E Aug 19 v 18'!$8:$8,'I&amp;E Aug 19 v 18'!$9:$9,'I&amp;E Aug 19 v 18'!$10:$10,'I&amp;E Aug 19 v 18'!$11:$11,'I&amp;E Aug 19 v 18'!$12:$12,'I&amp;E Aug 19 v 18'!$13:$13,'I&amp;E Aug 19 v 18'!$14:$14,'I&amp;E Aug 19 v 18'!$15:$15,'I&amp;E Aug 19 v 18'!$16:$16,'I&amp;E Aug 19 v 18'!$17:$17,'I&amp;E Aug 19 v 18'!$21:$21,'I&amp;E Aug 19 v 18'!$22:$22,'I&amp;E Aug 19 v 18'!$23:$23</definedName>
    <definedName name="QB_DATA_0" localSheetId="3" hidden="1">'Summer Confernce Full I&amp;E'!$7:$7,'Summer Confernce Full I&amp;E'!$8:$8,'Summer Confernce Full I&amp;E'!$9:$9,'Summer Confernce Full I&amp;E'!$10:$10,'Summer Confernce Full I&amp;E'!$16:$16,'Summer Confernce Full I&amp;E'!$17:$17,'Summer Confernce Full I&amp;E'!$18:$18,'Summer Confernce Full I&amp;E'!$19:$19,'Summer Confernce Full I&amp;E'!$21:$21,'Summer Confernce Full I&amp;E'!$22:$22,'Summer Confernce Full I&amp;E'!$23:$23,'Summer Confernce Full I&amp;E'!$24:$24,'Summer Confernce Full I&amp;E'!$32:$32,'Summer Confernce Full I&amp;E'!$33:$33,'Summer Confernce Full I&amp;E'!$34:$34,'Summer Confernce Full I&amp;E'!$40:$40</definedName>
    <definedName name="QB_DATA_1" localSheetId="2" hidden="1">'Bal Sheet Aug 19 v 18'!$37:$37,'Bal Sheet Aug 19 v 18'!$40:$40,'Bal Sheet Aug 19 v 18'!$41:$41,'Bal Sheet Aug 19 v 18'!$42:$42,'Bal Sheet Aug 19 v 18'!$43:$43,'Bal Sheet Aug 19 v 18'!$48:$48,'Bal Sheet Aug 19 v 18'!$49:$49,'Bal Sheet Aug 19 v 18'!$50:$50,'Bal Sheet Aug 19 v 18'!$51:$51</definedName>
    <definedName name="QB_DATA_1" localSheetId="0" hidden="1">'Budget Perf Aug 19'!$22:$22,'Budget Perf Aug 19'!$23:$23,'Budget Perf Aug 19'!$27:$27,'Budget Perf Aug 19'!$28:$28,'Budget Perf Aug 19'!$29:$29,'Budget Perf Aug 19'!$30:$30,'Budget Perf Aug 19'!$31:$31,'Budget Perf Aug 19'!$32:$32,'Budget Perf Aug 19'!$33:$33,'Budget Perf Aug 19'!$34:$34,'Budget Perf Aug 19'!$35:$35,'Budget Perf Aug 19'!$36:$36,'Budget Perf Aug 19'!$37:$37,'Budget Perf Aug 19'!$38:$38,'Budget Perf Aug 19'!$43:$43,'Budget Perf Aug 19'!$44:$44</definedName>
    <definedName name="QB_DATA_1" localSheetId="1" hidden="1">'I&amp;E Aug 19 v 18'!$24:$24,'I&amp;E Aug 19 v 18'!$25:$25,'I&amp;E Aug 19 v 18'!$26:$26,'I&amp;E Aug 19 v 18'!$27:$27,'I&amp;E Aug 19 v 18'!$28:$28,'I&amp;E Aug 19 v 18'!$29:$29,'I&amp;E Aug 19 v 18'!$30:$30,'I&amp;E Aug 19 v 18'!$31:$31,'I&amp;E Aug 19 v 18'!$32:$32,'I&amp;E Aug 19 v 18'!$33:$33,'I&amp;E Aug 19 v 18'!$38:$38,'I&amp;E Aug 19 v 18'!$39:$39</definedName>
    <definedName name="QB_DATA_1" localSheetId="3" hidden="1">'Summer Confernce Full I&amp;E'!$41:$41,'Summer Confernce Full I&amp;E'!$42:$42,'Summer Confernce Full I&amp;E'!$43:$43,'Summer Confernce Full I&amp;E'!$44:$44,'Summer Confernce Full I&amp;E'!$46:$46,'Summer Confernce Full I&amp;E'!$47:$47,'Summer Confernce Full I&amp;E'!$48:$48,'Summer Confernce Full I&amp;E'!$49:$49,'Summer Confernce Full I&amp;E'!$51:$51,'Summer Confernce Full I&amp;E'!$52:$52,'Summer Confernce Full I&amp;E'!$53:$53,'Summer Confernce Full I&amp;E'!$55:$55,'Summer Confernce Full I&amp;E'!$56:$56,'Summer Confernce Full I&amp;E'!$57:$57,'Summer Confernce Full I&amp;E'!$58:$58,'Summer Confernce Full I&amp;E'!$59:$59</definedName>
    <definedName name="QB_FORMULA_0" localSheetId="2" hidden="1">'Bal Sheet Aug 19 v 18'!$J$6,'Bal Sheet Aug 19 v 18'!$L$6,'Bal Sheet Aug 19 v 18'!$J$7,'Bal Sheet Aug 19 v 18'!$L$7,'Bal Sheet Aug 19 v 18'!$J$8,'Bal Sheet Aug 19 v 18'!$L$8,'Bal Sheet Aug 19 v 18'!$J$9,'Bal Sheet Aug 19 v 18'!$L$9,'Bal Sheet Aug 19 v 18'!$F$10,'Bal Sheet Aug 19 v 18'!$H$10,'Bal Sheet Aug 19 v 18'!$J$10,'Bal Sheet Aug 19 v 18'!$L$10,'Bal Sheet Aug 19 v 18'!$J$12,'Bal Sheet Aug 19 v 18'!$L$12,'Bal Sheet Aug 19 v 18'!$J$13,'Bal Sheet Aug 19 v 18'!$L$13</definedName>
    <definedName name="QB_FORMULA_0" localSheetId="0" hidden="1">'Budget Perf Aug 19'!$J$6,'Budget Perf Aug 19'!$L$6,'Budget Perf Aug 19'!$R$6,'Budget Perf Aug 19'!$T$6,'Budget Perf Aug 19'!$J$7,'Budget Perf Aug 19'!$L$7,'Budget Perf Aug 19'!$R$7,'Budget Perf Aug 19'!$T$7,'Budget Perf Aug 19'!$J$8,'Budget Perf Aug 19'!$L$8,'Budget Perf Aug 19'!$R$8,'Budget Perf Aug 19'!$T$8,'Budget Perf Aug 19'!$J$9,'Budget Perf Aug 19'!$L$9,'Budget Perf Aug 19'!$R$9,'Budget Perf Aug 19'!$T$9</definedName>
    <definedName name="QB_FORMULA_0" localSheetId="1" hidden="1">'I&amp;E Aug 19 v 18'!$J$5,'I&amp;E Aug 19 v 18'!$L$5,'I&amp;E Aug 19 v 18'!$J$6,'I&amp;E Aug 19 v 18'!$L$6,'I&amp;E Aug 19 v 18'!$J$7,'I&amp;E Aug 19 v 18'!$L$7,'I&amp;E Aug 19 v 18'!$J$8,'I&amp;E Aug 19 v 18'!$L$8,'I&amp;E Aug 19 v 18'!$J$9,'I&amp;E Aug 19 v 18'!$L$9,'I&amp;E Aug 19 v 18'!$J$10,'I&amp;E Aug 19 v 18'!$L$10,'I&amp;E Aug 19 v 18'!$J$11,'I&amp;E Aug 19 v 18'!$L$11,'I&amp;E Aug 19 v 18'!$J$12,'I&amp;E Aug 19 v 18'!$L$12</definedName>
    <definedName name="QB_FORMULA_0" localSheetId="3" hidden="1">'Summer Confernce Full I&amp;E'!$M$7,'Summer Confernce Full I&amp;E'!$O$7,'Summer Confernce Full I&amp;E'!$M$8,'Summer Confernce Full I&amp;E'!$O$8,'Summer Confernce Full I&amp;E'!$M$9,'Summer Confernce Full I&amp;E'!$O$9,'Summer Confernce Full I&amp;E'!$M$10,'Summer Confernce Full I&amp;E'!$O$10,'Summer Confernce Full I&amp;E'!$I$11,'Summer Confernce Full I&amp;E'!$K$11,'Summer Confernce Full I&amp;E'!$M$11,'Summer Confernce Full I&amp;E'!$O$11,'Summer Confernce Full I&amp;E'!$I$12,'Summer Confernce Full I&amp;E'!$K$12,'Summer Confernce Full I&amp;E'!$M$12,'Summer Confernce Full I&amp;E'!$O$12</definedName>
    <definedName name="QB_FORMULA_1" localSheetId="2" hidden="1">'Bal Sheet Aug 19 v 18'!$J$14,'Bal Sheet Aug 19 v 18'!$L$14,'Bal Sheet Aug 19 v 18'!$J$15,'Bal Sheet Aug 19 v 18'!$L$15,'Bal Sheet Aug 19 v 18'!$F$16,'Bal Sheet Aug 19 v 18'!$H$16,'Bal Sheet Aug 19 v 18'!$J$16,'Bal Sheet Aug 19 v 18'!$L$16,'Bal Sheet Aug 19 v 18'!$J$18,'Bal Sheet Aug 19 v 18'!$L$18,'Bal Sheet Aug 19 v 18'!$J$19,'Bal Sheet Aug 19 v 18'!$L$19,'Bal Sheet Aug 19 v 18'!$J$20,'Bal Sheet Aug 19 v 18'!$L$20,'Bal Sheet Aug 19 v 18'!$F$21,'Bal Sheet Aug 19 v 18'!$H$21</definedName>
    <definedName name="QB_FORMULA_1" localSheetId="0" hidden="1">'Budget Perf Aug 19'!$J$10,'Budget Perf Aug 19'!$L$10,'Budget Perf Aug 19'!$R$10,'Budget Perf Aug 19'!$T$10,'Budget Perf Aug 19'!$J$11,'Budget Perf Aug 19'!$L$11,'Budget Perf Aug 19'!$R$11,'Budget Perf Aug 19'!$T$11,'Budget Perf Aug 19'!$J$12,'Budget Perf Aug 19'!$L$12,'Budget Perf Aug 19'!$R$12,'Budget Perf Aug 19'!$T$12,'Budget Perf Aug 19'!$J$13,'Budget Perf Aug 19'!$L$13,'Budget Perf Aug 19'!$R$13,'Budget Perf Aug 19'!$T$13</definedName>
    <definedName name="QB_FORMULA_1" localSheetId="1" hidden="1">'I&amp;E Aug 19 v 18'!$J$13,'I&amp;E Aug 19 v 18'!$L$13,'I&amp;E Aug 19 v 18'!$J$14,'I&amp;E Aug 19 v 18'!$L$14,'I&amp;E Aug 19 v 18'!$J$15,'I&amp;E Aug 19 v 18'!$L$15,'I&amp;E Aug 19 v 18'!$J$16,'I&amp;E Aug 19 v 18'!$L$16,'I&amp;E Aug 19 v 18'!$J$17,'I&amp;E Aug 19 v 18'!$L$17,'I&amp;E Aug 19 v 18'!$F$18,'I&amp;E Aug 19 v 18'!$H$18,'I&amp;E Aug 19 v 18'!$J$18,'I&amp;E Aug 19 v 18'!$L$18,'I&amp;E Aug 19 v 18'!$F$19,'I&amp;E Aug 19 v 18'!$H$19</definedName>
    <definedName name="QB_FORMULA_1" localSheetId="3" hidden="1">'Summer Confernce Full I&amp;E'!$M$16,'Summer Confernce Full I&amp;E'!$O$16,'Summer Confernce Full I&amp;E'!$M$17,'Summer Confernce Full I&amp;E'!$O$17,'Summer Confernce Full I&amp;E'!$M$18,'Summer Confernce Full I&amp;E'!$O$18,'Summer Confernce Full I&amp;E'!$M$19,'Summer Confernce Full I&amp;E'!$O$19,'Summer Confernce Full I&amp;E'!$I$20,'Summer Confernce Full I&amp;E'!$K$20,'Summer Confernce Full I&amp;E'!$M$20,'Summer Confernce Full I&amp;E'!$O$20,'Summer Confernce Full I&amp;E'!$M$21,'Summer Confernce Full I&amp;E'!$O$21,'Summer Confernce Full I&amp;E'!$M$22,'Summer Confernce Full I&amp;E'!$O$22</definedName>
    <definedName name="QB_FORMULA_10" localSheetId="0" hidden="1">'Budget Perf Aug 19'!$N$45,'Budget Perf Aug 19'!$P$45,'Budget Perf Aug 19'!$R$45,'Budget Perf Aug 19'!$T$45,'Budget Perf Aug 19'!$V$45,'Budget Perf Aug 19'!$F$46,'Budget Perf Aug 19'!$H$46,'Budget Perf Aug 19'!$J$46,'Budget Perf Aug 19'!$L$46,'Budget Perf Aug 19'!$N$46,'Budget Perf Aug 19'!$P$46,'Budget Perf Aug 19'!$R$46,'Budget Perf Aug 19'!$T$46,'Budget Perf Aug 19'!$V$46,'Budget Perf Aug 19'!$F$47,'Budget Perf Aug 19'!$H$47</definedName>
    <definedName name="QB_FORMULA_11" localSheetId="0" hidden="1">'Budget Perf Aug 19'!$J$47,'Budget Perf Aug 19'!$L$47,'Budget Perf Aug 19'!$N$47,'Budget Perf Aug 19'!$P$47,'Budget Perf Aug 19'!$R$47,'Budget Perf Aug 19'!$T$47,'Budget Perf Aug 19'!$V$47</definedName>
    <definedName name="QB_FORMULA_2" localSheetId="2" hidden="1">'Bal Sheet Aug 19 v 18'!$J$21,'Bal Sheet Aug 19 v 18'!$L$21,'Bal Sheet Aug 19 v 18'!$F$22,'Bal Sheet Aug 19 v 18'!$H$22,'Bal Sheet Aug 19 v 18'!$J$22,'Bal Sheet Aug 19 v 18'!$L$22,'Bal Sheet Aug 19 v 18'!$J$24,'Bal Sheet Aug 19 v 18'!$L$24,'Bal Sheet Aug 19 v 18'!$J$25,'Bal Sheet Aug 19 v 18'!$L$25,'Bal Sheet Aug 19 v 18'!$J$26,'Bal Sheet Aug 19 v 18'!$L$26,'Bal Sheet Aug 19 v 18'!$J$27,'Bal Sheet Aug 19 v 18'!$L$27,'Bal Sheet Aug 19 v 18'!$F$28,'Bal Sheet Aug 19 v 18'!$H$28</definedName>
    <definedName name="QB_FORMULA_2" localSheetId="0" hidden="1">'Budget Perf Aug 19'!$J$14,'Budget Perf Aug 19'!$L$14,'Budget Perf Aug 19'!$R$14,'Budget Perf Aug 19'!$T$14,'Budget Perf Aug 19'!$J$15,'Budget Perf Aug 19'!$L$15,'Budget Perf Aug 19'!$R$15,'Budget Perf Aug 19'!$T$15,'Budget Perf Aug 19'!$J$16,'Budget Perf Aug 19'!$L$16,'Budget Perf Aug 19'!$R$16,'Budget Perf Aug 19'!$T$16,'Budget Perf Aug 19'!$J$17,'Budget Perf Aug 19'!$L$17,'Budget Perf Aug 19'!$R$17,'Budget Perf Aug 19'!$T$17</definedName>
    <definedName name="QB_FORMULA_2" localSheetId="1" hidden="1">'I&amp;E Aug 19 v 18'!$J$19,'I&amp;E Aug 19 v 18'!$L$19,'I&amp;E Aug 19 v 18'!$J$21,'I&amp;E Aug 19 v 18'!$L$21,'I&amp;E Aug 19 v 18'!$J$22,'I&amp;E Aug 19 v 18'!$L$22,'I&amp;E Aug 19 v 18'!$J$23,'I&amp;E Aug 19 v 18'!$L$23,'I&amp;E Aug 19 v 18'!$J$24,'I&amp;E Aug 19 v 18'!$L$24,'I&amp;E Aug 19 v 18'!$J$25,'I&amp;E Aug 19 v 18'!$L$25,'I&amp;E Aug 19 v 18'!$J$26,'I&amp;E Aug 19 v 18'!$L$26,'I&amp;E Aug 19 v 18'!$J$27,'I&amp;E Aug 19 v 18'!$L$27</definedName>
    <definedName name="QB_FORMULA_2" localSheetId="3" hidden="1">'Summer Confernce Full I&amp;E'!$M$23,'Summer Confernce Full I&amp;E'!$O$23,'Summer Confernce Full I&amp;E'!$M$24,'Summer Confernce Full I&amp;E'!$O$24,'Summer Confernce Full I&amp;E'!$I$25,'Summer Confernce Full I&amp;E'!$K$25,'Summer Confernce Full I&amp;E'!$M$25,'Summer Confernce Full I&amp;E'!$O$25,'Summer Confernce Full I&amp;E'!$I$26,'Summer Confernce Full I&amp;E'!$K$26,'Summer Confernce Full I&amp;E'!$M$26,'Summer Confernce Full I&amp;E'!$O$26,'Summer Confernce Full I&amp;E'!$I$27,'Summer Confernce Full I&amp;E'!$K$27,'Summer Confernce Full I&amp;E'!$M$27,'Summer Confernce Full I&amp;E'!$O$27</definedName>
    <definedName name="QB_FORMULA_3" localSheetId="2" hidden="1">'Bal Sheet Aug 19 v 18'!$J$28,'Bal Sheet Aug 19 v 18'!$L$28,'Bal Sheet Aug 19 v 18'!$F$29,'Bal Sheet Aug 19 v 18'!$H$29,'Bal Sheet Aug 19 v 18'!$J$29,'Bal Sheet Aug 19 v 18'!$L$29,'Bal Sheet Aug 19 v 18'!$J$34,'Bal Sheet Aug 19 v 18'!$L$34,'Bal Sheet Aug 19 v 18'!$F$35,'Bal Sheet Aug 19 v 18'!$H$35,'Bal Sheet Aug 19 v 18'!$J$35,'Bal Sheet Aug 19 v 18'!$L$35,'Bal Sheet Aug 19 v 18'!$J$37,'Bal Sheet Aug 19 v 18'!$L$37,'Bal Sheet Aug 19 v 18'!$F$38,'Bal Sheet Aug 19 v 18'!$H$38</definedName>
    <definedName name="QB_FORMULA_3" localSheetId="0" hidden="1">'Budget Perf Aug 19'!$J$18,'Budget Perf Aug 19'!$L$18,'Budget Perf Aug 19'!$R$18,'Budget Perf Aug 19'!$T$18,'Budget Perf Aug 19'!$J$19,'Budget Perf Aug 19'!$L$19,'Budget Perf Aug 19'!$R$19,'Budget Perf Aug 19'!$T$19,'Budget Perf Aug 19'!$J$20,'Budget Perf Aug 19'!$L$20,'Budget Perf Aug 19'!$R$20,'Budget Perf Aug 19'!$T$20,'Budget Perf Aug 19'!$J$21,'Budget Perf Aug 19'!$L$21,'Budget Perf Aug 19'!$R$21,'Budget Perf Aug 19'!$T$21</definedName>
    <definedName name="QB_FORMULA_3" localSheetId="1" hidden="1">'I&amp;E Aug 19 v 18'!$J$28,'I&amp;E Aug 19 v 18'!$L$28,'I&amp;E Aug 19 v 18'!$J$29,'I&amp;E Aug 19 v 18'!$L$29,'I&amp;E Aug 19 v 18'!$J$30,'I&amp;E Aug 19 v 18'!$L$30,'I&amp;E Aug 19 v 18'!$J$31,'I&amp;E Aug 19 v 18'!$L$31,'I&amp;E Aug 19 v 18'!$J$32,'I&amp;E Aug 19 v 18'!$L$32,'I&amp;E Aug 19 v 18'!$J$33,'I&amp;E Aug 19 v 18'!$L$33,'I&amp;E Aug 19 v 18'!$F$34,'I&amp;E Aug 19 v 18'!$H$34,'I&amp;E Aug 19 v 18'!$J$34,'I&amp;E Aug 19 v 18'!$L$34</definedName>
    <definedName name="QB_FORMULA_3" localSheetId="3" hidden="1">'Summer Confernce Full I&amp;E'!$I$28,'Summer Confernce Full I&amp;E'!$K$28,'Summer Confernce Full I&amp;E'!$M$28,'Summer Confernce Full I&amp;E'!$O$28,'Summer Confernce Full I&amp;E'!$M$32,'Summer Confernce Full I&amp;E'!$O$32,'Summer Confernce Full I&amp;E'!$M$33,'Summer Confernce Full I&amp;E'!$O$33,'Summer Confernce Full I&amp;E'!$M$34,'Summer Confernce Full I&amp;E'!$O$34,'Summer Confernce Full I&amp;E'!$I$35,'Summer Confernce Full I&amp;E'!$K$35,'Summer Confernce Full I&amp;E'!$M$35,'Summer Confernce Full I&amp;E'!$O$35,'Summer Confernce Full I&amp;E'!$I$36,'Summer Confernce Full I&amp;E'!$K$36</definedName>
    <definedName name="QB_FORMULA_4" localSheetId="2" hidden="1">'Bal Sheet Aug 19 v 18'!$J$38,'Bal Sheet Aug 19 v 18'!$L$38,'Bal Sheet Aug 19 v 18'!$J$40,'Bal Sheet Aug 19 v 18'!$L$40,'Bal Sheet Aug 19 v 18'!$J$41,'Bal Sheet Aug 19 v 18'!$L$41,'Bal Sheet Aug 19 v 18'!$J$42,'Bal Sheet Aug 19 v 18'!$L$42,'Bal Sheet Aug 19 v 18'!$J$43,'Bal Sheet Aug 19 v 18'!$L$43,'Bal Sheet Aug 19 v 18'!$F$44,'Bal Sheet Aug 19 v 18'!$H$44,'Bal Sheet Aug 19 v 18'!$J$44,'Bal Sheet Aug 19 v 18'!$L$44,'Bal Sheet Aug 19 v 18'!$F$45,'Bal Sheet Aug 19 v 18'!$H$45</definedName>
    <definedName name="QB_FORMULA_4" localSheetId="0" hidden="1">'Budget Perf Aug 19'!$J$22,'Budget Perf Aug 19'!$L$22,'Budget Perf Aug 19'!$R$22,'Budget Perf Aug 19'!$T$22,'Budget Perf Aug 19'!$J$23,'Budget Perf Aug 19'!$L$23,'Budget Perf Aug 19'!$R$23,'Budget Perf Aug 19'!$T$23,'Budget Perf Aug 19'!$F$24,'Budget Perf Aug 19'!$H$24,'Budget Perf Aug 19'!$J$24,'Budget Perf Aug 19'!$L$24,'Budget Perf Aug 19'!$N$24,'Budget Perf Aug 19'!$P$24,'Budget Perf Aug 19'!$R$24,'Budget Perf Aug 19'!$T$24</definedName>
    <definedName name="QB_FORMULA_4" localSheetId="1" hidden="1">'I&amp;E Aug 19 v 18'!$F$35,'I&amp;E Aug 19 v 18'!$H$35,'I&amp;E Aug 19 v 18'!$J$35,'I&amp;E Aug 19 v 18'!$L$35,'I&amp;E Aug 19 v 18'!$J$38,'I&amp;E Aug 19 v 18'!$L$38,'I&amp;E Aug 19 v 18'!$J$39,'I&amp;E Aug 19 v 18'!$L$39,'I&amp;E Aug 19 v 18'!$F$40,'I&amp;E Aug 19 v 18'!$H$40,'I&amp;E Aug 19 v 18'!$J$40,'I&amp;E Aug 19 v 18'!$L$40,'I&amp;E Aug 19 v 18'!$F$41,'I&amp;E Aug 19 v 18'!$H$41,'I&amp;E Aug 19 v 18'!$J$41,'I&amp;E Aug 19 v 18'!$L$41</definedName>
    <definedName name="QB_FORMULA_4" localSheetId="3" hidden="1">'Summer Confernce Full I&amp;E'!$M$36,'Summer Confernce Full I&amp;E'!$O$36,'Summer Confernce Full I&amp;E'!$M$40,'Summer Confernce Full I&amp;E'!$O$40,'Summer Confernce Full I&amp;E'!$M$41,'Summer Confernce Full I&amp;E'!$O$41,'Summer Confernce Full I&amp;E'!$M$42,'Summer Confernce Full I&amp;E'!$O$42,'Summer Confernce Full I&amp;E'!$M$43,'Summer Confernce Full I&amp;E'!$O$43,'Summer Confernce Full I&amp;E'!$M$44,'Summer Confernce Full I&amp;E'!$O$44,'Summer Confernce Full I&amp;E'!$I$45,'Summer Confernce Full I&amp;E'!$K$45,'Summer Confernce Full I&amp;E'!$M$45,'Summer Confernce Full I&amp;E'!$O$45</definedName>
    <definedName name="QB_FORMULA_5" localSheetId="2" hidden="1">'Bal Sheet Aug 19 v 18'!$J$45,'Bal Sheet Aug 19 v 18'!$L$45,'Bal Sheet Aug 19 v 18'!$F$46,'Bal Sheet Aug 19 v 18'!$H$46,'Bal Sheet Aug 19 v 18'!$J$46,'Bal Sheet Aug 19 v 18'!$L$46,'Bal Sheet Aug 19 v 18'!$J$48,'Bal Sheet Aug 19 v 18'!$L$48,'Bal Sheet Aug 19 v 18'!$J$49,'Bal Sheet Aug 19 v 18'!$L$49,'Bal Sheet Aug 19 v 18'!$J$50,'Bal Sheet Aug 19 v 18'!$L$50,'Bal Sheet Aug 19 v 18'!$J$51,'Bal Sheet Aug 19 v 18'!$L$51,'Bal Sheet Aug 19 v 18'!$F$52,'Bal Sheet Aug 19 v 18'!$H$52</definedName>
    <definedName name="QB_FORMULA_5" localSheetId="0" hidden="1">'Budget Perf Aug 19'!$V$24,'Budget Perf Aug 19'!$F$25,'Budget Perf Aug 19'!$H$25,'Budget Perf Aug 19'!$J$25,'Budget Perf Aug 19'!$L$25,'Budget Perf Aug 19'!$N$25,'Budget Perf Aug 19'!$P$25,'Budget Perf Aug 19'!$R$25,'Budget Perf Aug 19'!$T$25,'Budget Perf Aug 19'!$V$25,'Budget Perf Aug 19'!$J$27,'Budget Perf Aug 19'!$L$27,'Budget Perf Aug 19'!$R$27,'Budget Perf Aug 19'!$T$27,'Budget Perf Aug 19'!$J$28,'Budget Perf Aug 19'!$L$28</definedName>
    <definedName name="QB_FORMULA_5" localSheetId="1" hidden="1">'I&amp;E Aug 19 v 18'!$F$42,'I&amp;E Aug 19 v 18'!$H$42,'I&amp;E Aug 19 v 18'!$J$42,'I&amp;E Aug 19 v 18'!$L$42</definedName>
    <definedName name="QB_FORMULA_5" localSheetId="3" hidden="1">'Summer Confernce Full I&amp;E'!$M$46,'Summer Confernce Full I&amp;E'!$O$46,'Summer Confernce Full I&amp;E'!$M$47,'Summer Confernce Full I&amp;E'!$O$47,'Summer Confernce Full I&amp;E'!$M$48,'Summer Confernce Full I&amp;E'!$O$48,'Summer Confernce Full I&amp;E'!$M$49,'Summer Confernce Full I&amp;E'!$O$49,'Summer Confernce Full I&amp;E'!$M$51,'Summer Confernce Full I&amp;E'!$O$51,'Summer Confernce Full I&amp;E'!$M$52,'Summer Confernce Full I&amp;E'!$O$52,'Summer Confernce Full I&amp;E'!$M$53,'Summer Confernce Full I&amp;E'!$O$53,'Summer Confernce Full I&amp;E'!$I$54,'Summer Confernce Full I&amp;E'!$K$54</definedName>
    <definedName name="QB_FORMULA_6" localSheetId="2" hidden="1">'Bal Sheet Aug 19 v 18'!$J$52,'Bal Sheet Aug 19 v 18'!$L$52,'Bal Sheet Aug 19 v 18'!$F$53,'Bal Sheet Aug 19 v 18'!$H$53,'Bal Sheet Aug 19 v 18'!$J$53,'Bal Sheet Aug 19 v 18'!$L$53</definedName>
    <definedName name="QB_FORMULA_6" localSheetId="0" hidden="1">'Budget Perf Aug 19'!$R$28,'Budget Perf Aug 19'!$T$28,'Budget Perf Aug 19'!$J$29,'Budget Perf Aug 19'!$L$29,'Budget Perf Aug 19'!$R$29,'Budget Perf Aug 19'!$T$29,'Budget Perf Aug 19'!$J$30,'Budget Perf Aug 19'!$L$30,'Budget Perf Aug 19'!$R$30,'Budget Perf Aug 19'!$T$30,'Budget Perf Aug 19'!$J$31,'Budget Perf Aug 19'!$L$31,'Budget Perf Aug 19'!$R$31,'Budget Perf Aug 19'!$T$31,'Budget Perf Aug 19'!$J$32,'Budget Perf Aug 19'!$L$32</definedName>
    <definedName name="QB_FORMULA_6" localSheetId="3" hidden="1">'Summer Confernce Full I&amp;E'!$M$54,'Summer Confernce Full I&amp;E'!$O$54,'Summer Confernce Full I&amp;E'!$M$55,'Summer Confernce Full I&amp;E'!$O$55,'Summer Confernce Full I&amp;E'!$M$56,'Summer Confernce Full I&amp;E'!$O$56,'Summer Confernce Full I&amp;E'!$M$57,'Summer Confernce Full I&amp;E'!$O$57,'Summer Confernce Full I&amp;E'!$M$58,'Summer Confernce Full I&amp;E'!$O$58,'Summer Confernce Full I&amp;E'!$M$59,'Summer Confernce Full I&amp;E'!$O$59,'Summer Confernce Full I&amp;E'!$I$60,'Summer Confernce Full I&amp;E'!$K$60,'Summer Confernce Full I&amp;E'!$M$60,'Summer Confernce Full I&amp;E'!$O$60</definedName>
    <definedName name="QB_FORMULA_7" localSheetId="0" hidden="1">'Budget Perf Aug 19'!$R$32,'Budget Perf Aug 19'!$T$32,'Budget Perf Aug 19'!$J$33,'Budget Perf Aug 19'!$L$33,'Budget Perf Aug 19'!$R$33,'Budget Perf Aug 19'!$T$33,'Budget Perf Aug 19'!$J$34,'Budget Perf Aug 19'!$L$34,'Budget Perf Aug 19'!$R$34,'Budget Perf Aug 19'!$T$34,'Budget Perf Aug 19'!$J$35,'Budget Perf Aug 19'!$L$35,'Budget Perf Aug 19'!$R$35,'Budget Perf Aug 19'!$T$35,'Budget Perf Aug 19'!$J$36,'Budget Perf Aug 19'!$L$36</definedName>
    <definedName name="QB_FORMULA_7" localSheetId="3" hidden="1">'Summer Confernce Full I&amp;E'!$I$61,'Summer Confernce Full I&amp;E'!$K$61,'Summer Confernce Full I&amp;E'!$M$61,'Summer Confernce Full I&amp;E'!$O$61,'Summer Confernce Full I&amp;E'!$I$62,'Summer Confernce Full I&amp;E'!$K$62,'Summer Confernce Full I&amp;E'!$M$62,'Summer Confernce Full I&amp;E'!$O$62,'Summer Confernce Full I&amp;E'!$I$63,'Summer Confernce Full I&amp;E'!$K$63,'Summer Confernce Full I&amp;E'!$M$63,'Summer Confernce Full I&amp;E'!$O$63,'Summer Confernce Full I&amp;E'!$I$64,'Summer Confernce Full I&amp;E'!$K$64,'Summer Confernce Full I&amp;E'!$M$64,'Summer Confernce Full I&amp;E'!$O$64</definedName>
    <definedName name="QB_FORMULA_8" localSheetId="0" hidden="1">'Budget Perf Aug 19'!$R$36,'Budget Perf Aug 19'!$T$36,'Budget Perf Aug 19'!$J$37,'Budget Perf Aug 19'!$L$37,'Budget Perf Aug 19'!$R$37,'Budget Perf Aug 19'!$T$37,'Budget Perf Aug 19'!$F$39,'Budget Perf Aug 19'!$H$39,'Budget Perf Aug 19'!$J$39,'Budget Perf Aug 19'!$L$39,'Budget Perf Aug 19'!$N$39,'Budget Perf Aug 19'!$P$39,'Budget Perf Aug 19'!$R$39,'Budget Perf Aug 19'!$T$39,'Budget Perf Aug 19'!$V$39,'Budget Perf Aug 19'!$F$40</definedName>
    <definedName name="QB_FORMULA_9" localSheetId="0" hidden="1">'Budget Perf Aug 19'!$H$40,'Budget Perf Aug 19'!$J$40,'Budget Perf Aug 19'!$L$40,'Budget Perf Aug 19'!$N$40,'Budget Perf Aug 19'!$P$40,'Budget Perf Aug 19'!$R$40,'Budget Perf Aug 19'!$T$40,'Budget Perf Aug 19'!$V$40,'Budget Perf Aug 19'!$J$43,'Budget Perf Aug 19'!$L$43,'Budget Perf Aug 19'!$R$43,'Budget Perf Aug 19'!$T$43,'Budget Perf Aug 19'!$F$45,'Budget Perf Aug 19'!$H$45,'Budget Perf Aug 19'!$J$45,'Budget Perf Aug 19'!$L$45</definedName>
    <definedName name="QB_ROW_1" localSheetId="2" hidden="1">'Bal Sheet Aug 19 v 18'!$A$3</definedName>
    <definedName name="QB_ROW_10031" localSheetId="2" hidden="1">'Bal Sheet Aug 19 v 18'!$D$33</definedName>
    <definedName name="QB_ROW_1011" localSheetId="2" hidden="1">'Bal Sheet Aug 19 v 18'!$B$4</definedName>
    <definedName name="QB_ROW_10331" localSheetId="2" hidden="1">'Bal Sheet Aug 19 v 18'!$D$35</definedName>
    <definedName name="QB_ROW_11031" localSheetId="2" hidden="1">'Bal Sheet Aug 19 v 18'!$D$36</definedName>
    <definedName name="QB_ROW_11331" localSheetId="2" hidden="1">'Bal Sheet Aug 19 v 18'!$D$38</definedName>
    <definedName name="QB_ROW_12031" localSheetId="2" hidden="1">'Bal Sheet Aug 19 v 18'!$D$39</definedName>
    <definedName name="QB_ROW_12331" localSheetId="2" hidden="1">'Bal Sheet Aug 19 v 18'!$D$44</definedName>
    <definedName name="QB_ROW_1311" localSheetId="2" hidden="1">'Bal Sheet Aug 19 v 18'!$B$22</definedName>
    <definedName name="QB_ROW_135270" localSheetId="3" hidden="1">'Summer Confernce Full I&amp;E'!$H$41</definedName>
    <definedName name="QB_ROW_137040" localSheetId="3" hidden="1">'Summer Confernce Full I&amp;E'!$E$30</definedName>
    <definedName name="QB_ROW_137340" localSheetId="0" hidden="1">'Budget Perf Aug 19'!$E$29</definedName>
    <definedName name="QB_ROW_137340" localSheetId="1" hidden="1">'I&amp;E Aug 19 v 18'!$E$23</definedName>
    <definedName name="QB_ROW_137340" localSheetId="3" hidden="1">'Summer Confernce Full I&amp;E'!$E$36</definedName>
    <definedName name="QB_ROW_14011" localSheetId="2" hidden="1">'Bal Sheet Aug 19 v 18'!$B$47</definedName>
    <definedName name="QB_ROW_140260" localSheetId="3" hidden="1">'Summer Confernce Full I&amp;E'!$G$32</definedName>
    <definedName name="QB_ROW_142050" localSheetId="3" hidden="1">'Summer Confernce Full I&amp;E'!$F$31</definedName>
    <definedName name="QB_ROW_142260" localSheetId="3" hidden="1">'Summer Confernce Full I&amp;E'!$G$34</definedName>
    <definedName name="QB_ROW_142350" localSheetId="3" hidden="1">'Summer Confernce Full I&amp;E'!$F$35</definedName>
    <definedName name="QB_ROW_14311" localSheetId="2" hidden="1">'Bal Sheet Aug 19 v 18'!$B$52</definedName>
    <definedName name="QB_ROW_161220" localSheetId="2" hidden="1">'Bal Sheet Aug 19 v 18'!$C$25</definedName>
    <definedName name="QB_ROW_17221" localSheetId="2" hidden="1">'Bal Sheet Aug 19 v 18'!$C$51</definedName>
    <definedName name="QB_ROW_174230" localSheetId="2" hidden="1">'Bal Sheet Aug 19 v 18'!$D$13</definedName>
    <definedName name="QB_ROW_18301" localSheetId="0" hidden="1">'Budget Perf Aug 19'!$A$47</definedName>
    <definedName name="QB_ROW_18301" localSheetId="1" hidden="1">'I&amp;E Aug 19 v 18'!$A$42</definedName>
    <definedName name="QB_ROW_18301" localSheetId="3" hidden="1">'Summer Confernce Full I&amp;E'!$A$64</definedName>
    <definedName name="QB_ROW_183240" localSheetId="2" hidden="1">'Bal Sheet Aug 19 v 18'!$E$40</definedName>
    <definedName name="QB_ROW_187230" localSheetId="2" hidden="1">'Bal Sheet Aug 19 v 18'!$D$20</definedName>
    <definedName name="QB_ROW_19011" localSheetId="0" hidden="1">'Budget Perf Aug 19'!$B$4</definedName>
    <definedName name="QB_ROW_19011" localSheetId="1" hidden="1">'I&amp;E Aug 19 v 18'!$B$3</definedName>
    <definedName name="QB_ROW_19011" localSheetId="3" hidden="1">'Summer Confernce Full I&amp;E'!$B$3</definedName>
    <definedName name="QB_ROW_19311" localSheetId="0" hidden="1">'Budget Perf Aug 19'!$B$40</definedName>
    <definedName name="QB_ROW_19311" localSheetId="1" hidden="1">'I&amp;E Aug 19 v 18'!$B$35</definedName>
    <definedName name="QB_ROW_19311" localSheetId="3" hidden="1">'Summer Confernce Full I&amp;E'!$B$63</definedName>
    <definedName name="QB_ROW_20031" localSheetId="0" hidden="1">'Budget Perf Aug 19'!$D$5</definedName>
    <definedName name="QB_ROW_20031" localSheetId="1" hidden="1">'I&amp;E Aug 19 v 18'!$D$4</definedName>
    <definedName name="QB_ROW_20031" localSheetId="3" hidden="1">'Summer Confernce Full I&amp;E'!$D$4</definedName>
    <definedName name="QB_ROW_2021" localSheetId="2" hidden="1">'Bal Sheet Aug 19 v 18'!$C$5</definedName>
    <definedName name="QB_ROW_202340" localSheetId="0" hidden="1">'Budget Perf Aug 19'!$E$6</definedName>
    <definedName name="QB_ROW_202340" localSheetId="1" hidden="1">'I&amp;E Aug 19 v 18'!$E$5</definedName>
    <definedName name="QB_ROW_20331" localSheetId="0" hidden="1">'Budget Perf Aug 19'!$D$24</definedName>
    <definedName name="QB_ROW_20331" localSheetId="1" hidden="1">'I&amp;E Aug 19 v 18'!$D$18</definedName>
    <definedName name="QB_ROW_20331" localSheetId="3" hidden="1">'Summer Confernce Full I&amp;E'!$D$27</definedName>
    <definedName name="QB_ROW_21031" localSheetId="0" hidden="1">'Budget Perf Aug 19'!$D$26</definedName>
    <definedName name="QB_ROW_21031" localSheetId="1" hidden="1">'I&amp;E Aug 19 v 18'!$D$20</definedName>
    <definedName name="QB_ROW_21031" localSheetId="3" hidden="1">'Summer Confernce Full I&amp;E'!$D$29</definedName>
    <definedName name="QB_ROW_21331" localSheetId="0" hidden="1">'Budget Perf Aug 19'!$D$39</definedName>
    <definedName name="QB_ROW_21331" localSheetId="1" hidden="1">'I&amp;E Aug 19 v 18'!$D$34</definedName>
    <definedName name="QB_ROW_21331" localSheetId="3" hidden="1">'Summer Confernce Full I&amp;E'!$D$62</definedName>
    <definedName name="QB_ROW_216340" localSheetId="0" hidden="1">'Budget Perf Aug 19'!$E$27</definedName>
    <definedName name="QB_ROW_216340" localSheetId="1" hidden="1">'I&amp;E Aug 19 v 18'!$E$21</definedName>
    <definedName name="QB_ROW_22011" localSheetId="0" hidden="1">'Budget Perf Aug 19'!$B$41</definedName>
    <definedName name="QB_ROW_22011" localSheetId="1" hidden="1">'I&amp;E Aug 19 v 18'!$B$36</definedName>
    <definedName name="QB_ROW_22311" localSheetId="0" hidden="1">'Budget Perf Aug 19'!$B$46</definedName>
    <definedName name="QB_ROW_22311" localSheetId="1" hidden="1">'I&amp;E Aug 19 v 18'!$B$41</definedName>
    <definedName name="QB_ROW_223340" localSheetId="0" hidden="1">'Budget Perf Aug 19'!$E$28</definedName>
    <definedName name="QB_ROW_223340" localSheetId="1" hidden="1">'I&amp;E Aug 19 v 18'!$E$22</definedName>
    <definedName name="QB_ROW_2321" localSheetId="2" hidden="1">'Bal Sheet Aug 19 v 18'!$C$10</definedName>
    <definedName name="QB_ROW_24021" localSheetId="0" hidden="1">'Budget Perf Aug 19'!$C$42</definedName>
    <definedName name="QB_ROW_24021" localSheetId="1" hidden="1">'I&amp;E Aug 19 v 18'!$C$37</definedName>
    <definedName name="QB_ROW_24321" localSheetId="0" hidden="1">'Budget Perf Aug 19'!$C$45</definedName>
    <definedName name="QB_ROW_24321" localSheetId="1" hidden="1">'I&amp;E Aug 19 v 18'!$C$40</definedName>
    <definedName name="QB_ROW_247050" localSheetId="3" hidden="1">'Summer Confernce Full I&amp;E'!$F$14</definedName>
    <definedName name="QB_ROW_247350" localSheetId="3" hidden="1">'Summer Confernce Full I&amp;E'!$F$25</definedName>
    <definedName name="QB_ROW_249270" localSheetId="3" hidden="1">'Summer Confernce Full I&amp;E'!$H$16</definedName>
    <definedName name="QB_ROW_250260" localSheetId="3" hidden="1">'Summer Confernce Full I&amp;E'!$G$21</definedName>
    <definedName name="QB_ROW_251260" localSheetId="3" hidden="1">'Summer Confernce Full I&amp;E'!$G$22</definedName>
    <definedName name="QB_ROW_252260" localSheetId="3" hidden="1">'Summer Confernce Full I&amp;E'!$G$23</definedName>
    <definedName name="QB_ROW_255040" localSheetId="3" hidden="1">'Summer Confernce Full I&amp;E'!$E$37</definedName>
    <definedName name="QB_ROW_255340" localSheetId="0" hidden="1">'Budget Perf Aug 19'!$E$30</definedName>
    <definedName name="QB_ROW_255340" localSheetId="1" hidden="1">'I&amp;E Aug 19 v 18'!$E$24</definedName>
    <definedName name="QB_ROW_255340" localSheetId="3" hidden="1">'Summer Confernce Full I&amp;E'!$E$61</definedName>
    <definedName name="QB_ROW_257260" localSheetId="3" hidden="1">'Summer Confernce Full I&amp;E'!$G$46</definedName>
    <definedName name="QB_ROW_258270" localSheetId="3" hidden="1">'Summer Confernce Full I&amp;E'!$H$40</definedName>
    <definedName name="QB_ROW_260060" localSheetId="3" hidden="1">'Summer Confernce Full I&amp;E'!$G$39</definedName>
    <definedName name="QB_ROW_260270" localSheetId="3" hidden="1">'Summer Confernce Full I&amp;E'!$H$44</definedName>
    <definedName name="QB_ROW_260360" localSheetId="3" hidden="1">'Summer Confernce Full I&amp;E'!$G$45</definedName>
    <definedName name="QB_ROW_262270" localSheetId="3" hidden="1">'Summer Confernce Full I&amp;E'!$H$42</definedName>
    <definedName name="QB_ROW_263260" localSheetId="3" hidden="1">'Summer Confernce Full I&amp;E'!$G$48</definedName>
    <definedName name="QB_ROW_264260" localSheetId="3" hidden="1">'Summer Confernce Full I&amp;E'!$G$49</definedName>
    <definedName name="QB_ROW_265060" localSheetId="3" hidden="1">'Summer Confernce Full I&amp;E'!$G$50</definedName>
    <definedName name="QB_ROW_265270" localSheetId="3" hidden="1">'Summer Confernce Full I&amp;E'!$H$53</definedName>
    <definedName name="QB_ROW_265360" localSheetId="3" hidden="1">'Summer Confernce Full I&amp;E'!$G$54</definedName>
    <definedName name="QB_ROW_266270" localSheetId="3" hidden="1">'Summer Confernce Full I&amp;E'!$H$51</definedName>
    <definedName name="QB_ROW_267270" localSheetId="3" hidden="1">'Summer Confernce Full I&amp;E'!$H$52</definedName>
    <definedName name="QB_ROW_270260" localSheetId="3" hidden="1">'Summer Confernce Full I&amp;E'!$G$55</definedName>
    <definedName name="QB_ROW_272260" localSheetId="3" hidden="1">'Summer Confernce Full I&amp;E'!$G$56</definedName>
    <definedName name="QB_ROW_301" localSheetId="2" hidden="1">'Bal Sheet Aug 19 v 18'!$A$29</definedName>
    <definedName name="QB_ROW_3021" localSheetId="2" hidden="1">'Bal Sheet Aug 19 v 18'!$C$11</definedName>
    <definedName name="QB_ROW_310050" localSheetId="3" hidden="1">'Summer Confernce Full I&amp;E'!$F$38</definedName>
    <definedName name="QB_ROW_310350" localSheetId="3" hidden="1">'Summer Confernce Full I&amp;E'!$F$60</definedName>
    <definedName name="QB_ROW_312340" localSheetId="0" hidden="1">'Budget Perf Aug 19'!$E$13</definedName>
    <definedName name="QB_ROW_312340" localSheetId="1" hidden="1">'I&amp;E Aug 19 v 18'!$E$11</definedName>
    <definedName name="QB_ROW_32320" localSheetId="2" hidden="1">'Bal Sheet Aug 19 v 18'!$C$24</definedName>
    <definedName name="QB_ROW_3321" localSheetId="2" hidden="1">'Bal Sheet Aug 19 v 18'!$C$16</definedName>
    <definedName name="QB_ROW_3340" localSheetId="2" hidden="1">'Bal Sheet Aug 19 v 18'!$E$41</definedName>
    <definedName name="QB_ROW_344340" localSheetId="0" hidden="1">'Budget Perf Aug 19'!$E$16</definedName>
    <definedName name="QB_ROW_344340" localSheetId="1" hidden="1">'I&amp;E Aug 19 v 18'!$E$13</definedName>
    <definedName name="QB_ROW_348340" localSheetId="0" hidden="1">'Budget Perf Aug 19'!$E$32</definedName>
    <definedName name="QB_ROW_348340" localSheetId="1" hidden="1">'I&amp;E Aug 19 v 18'!$E$26</definedName>
    <definedName name="QB_ROW_368340" localSheetId="0" hidden="1">'Budget Perf Aug 19'!$E$33</definedName>
    <definedName name="QB_ROW_368340" localSheetId="1" hidden="1">'I&amp;E Aug 19 v 18'!$E$27</definedName>
    <definedName name="QB_ROW_37220" localSheetId="2" hidden="1">'Bal Sheet Aug 19 v 18'!$C$27</definedName>
    <definedName name="QB_ROW_375340" localSheetId="0" hidden="1">'Budget Perf Aug 19'!$E$17</definedName>
    <definedName name="QB_ROW_375340" localSheetId="1" hidden="1">'I&amp;E Aug 19 v 18'!$E$14</definedName>
    <definedName name="QB_ROW_381340" localSheetId="0" hidden="1">'Budget Perf Aug 19'!$E$18</definedName>
    <definedName name="QB_ROW_381340" localSheetId="1" hidden="1">'I&amp;E Aug 19 v 18'!$E$15</definedName>
    <definedName name="QB_ROW_386340" localSheetId="0" hidden="1">'Budget Perf Aug 19'!$E$34</definedName>
    <definedName name="QB_ROW_386340" localSheetId="1" hidden="1">'I&amp;E Aug 19 v 18'!$E$28</definedName>
    <definedName name="QB_ROW_4021" localSheetId="2" hidden="1">'Bal Sheet Aug 19 v 18'!$C$17</definedName>
    <definedName name="QB_ROW_407340" localSheetId="0" hidden="1">'Budget Perf Aug 19'!$E$19</definedName>
    <definedName name="QB_ROW_407340" localSheetId="1" hidden="1">'I&amp;E Aug 19 v 18'!$E$16</definedName>
    <definedName name="QB_ROW_412340" localSheetId="0" hidden="1">'Budget Perf Aug 19'!$E$35</definedName>
    <definedName name="QB_ROW_412340" localSheetId="1" hidden="1">'I&amp;E Aug 19 v 18'!$E$29</definedName>
    <definedName name="QB_ROW_4230" localSheetId="2" hidden="1">'Bal Sheet Aug 19 v 18'!$D$12</definedName>
    <definedName name="QB_ROW_4321" localSheetId="2" hidden="1">'Bal Sheet Aug 19 v 18'!$C$21</definedName>
    <definedName name="QB_ROW_43240" localSheetId="2" hidden="1">'Bal Sheet Aug 19 v 18'!$E$34</definedName>
    <definedName name="QB_ROW_45240" localSheetId="2" hidden="1">'Bal Sheet Aug 19 v 18'!$E$37</definedName>
    <definedName name="QB_ROW_457240" localSheetId="0" hidden="1">'Budget Perf Aug 19'!$E$23</definedName>
    <definedName name="QB_ROW_457240" localSheetId="1" hidden="1">'I&amp;E Aug 19 v 18'!$E$17</definedName>
    <definedName name="QB_ROW_491260" localSheetId="3" hidden="1">'Summer Confernce Full I&amp;E'!$G$33</definedName>
    <definedName name="QB_ROW_49220" localSheetId="2" hidden="1">'Bal Sheet Aug 19 v 18'!$C$26</definedName>
    <definedName name="QB_ROW_5011" localSheetId="2" hidden="1">'Bal Sheet Aug 19 v 18'!$B$23</definedName>
    <definedName name="QB_ROW_512240" localSheetId="0" hidden="1">'Budget Perf Aug 19'!$E$37</definedName>
    <definedName name="QB_ROW_512240" localSheetId="1" hidden="1">'I&amp;E Aug 19 v 18'!$E$32</definedName>
    <definedName name="QB_ROW_5311" localSheetId="2" hidden="1">'Bal Sheet Aug 19 v 18'!$B$28</definedName>
    <definedName name="QB_ROW_539330" localSheetId="2" hidden="1">'Bal Sheet Aug 19 v 18'!$D$19</definedName>
    <definedName name="QB_ROW_541270" localSheetId="3" hidden="1">'Summer Confernce Full I&amp;E'!$H$17</definedName>
    <definedName name="QB_ROW_572240" localSheetId="1" hidden="1">'I&amp;E Aug 19 v 18'!$E$31</definedName>
    <definedName name="QB_ROW_574240" localSheetId="0" hidden="1">'Budget Perf Aug 19'!$E$31</definedName>
    <definedName name="QB_ROW_574240" localSheetId="1" hidden="1">'I&amp;E Aug 19 v 18'!$E$25</definedName>
    <definedName name="QB_ROW_585230" localSheetId="0" hidden="1">'Budget Perf Aug 19'!$D$44</definedName>
    <definedName name="QB_ROW_585230" localSheetId="1" hidden="1">'I&amp;E Aug 19 v 18'!$D$39</definedName>
    <definedName name="QB_ROW_592260" localSheetId="3" hidden="1">'Summer Confernce Full I&amp;E'!$G$24</definedName>
    <definedName name="QB_ROW_594260" localSheetId="3" hidden="1">'Summer Confernce Full I&amp;E'!$G$47</definedName>
    <definedName name="QB_ROW_595340" localSheetId="0" hidden="1">'Budget Perf Aug 19'!$E$9</definedName>
    <definedName name="QB_ROW_595340" localSheetId="1" hidden="1">'I&amp;E Aug 19 v 18'!$E$8</definedName>
    <definedName name="QB_ROW_599320" localSheetId="2" hidden="1">'Bal Sheet Aug 19 v 18'!$C$48</definedName>
    <definedName name="QB_ROW_616230" localSheetId="2" hidden="1">'Bal Sheet Aug 19 v 18'!$D$6</definedName>
    <definedName name="QB_ROW_618330" localSheetId="2" hidden="1">'Bal Sheet Aug 19 v 18'!$D$8</definedName>
    <definedName name="QB_ROW_619240" localSheetId="0" hidden="1">'Budget Perf Aug 19'!$E$20</definedName>
    <definedName name="QB_ROW_620330" localSheetId="2" hidden="1">'Bal Sheet Aug 19 v 18'!$D$18</definedName>
    <definedName name="QB_ROW_629340" localSheetId="2" hidden="1">'Bal Sheet Aug 19 v 18'!$E$43</definedName>
    <definedName name="QB_ROW_631050" localSheetId="3" hidden="1">'Summer Confernce Full I&amp;E'!$F$6</definedName>
    <definedName name="QB_ROW_631350" localSheetId="3" hidden="1">'Summer Confernce Full I&amp;E'!$F$11</definedName>
    <definedName name="QB_ROW_63230" localSheetId="0" hidden="1">'Budget Perf Aug 19'!$D$43</definedName>
    <definedName name="QB_ROW_63230" localSheetId="1" hidden="1">'I&amp;E Aug 19 v 18'!$D$38</definedName>
    <definedName name="QB_ROW_638340" localSheetId="0" hidden="1">'Budget Perf Aug 19'!$E$36</definedName>
    <definedName name="QB_ROW_638340" localSheetId="1" hidden="1">'I&amp;E Aug 19 v 18'!$E$30</definedName>
    <definedName name="QB_ROW_640040" localSheetId="3" hidden="1">'Summer Confernce Full I&amp;E'!$E$13</definedName>
    <definedName name="QB_ROW_640340" localSheetId="0" hidden="1">'Budget Perf Aug 19'!$E$11</definedName>
    <definedName name="QB_ROW_640340" localSheetId="1" hidden="1">'I&amp;E Aug 19 v 18'!$E$10</definedName>
    <definedName name="QB_ROW_640340" localSheetId="3" hidden="1">'Summer Confernce Full I&amp;E'!$E$26</definedName>
    <definedName name="QB_ROW_641060" localSheetId="3" hidden="1">'Summer Confernce Full I&amp;E'!$G$15</definedName>
    <definedName name="QB_ROW_641270" localSheetId="3" hidden="1">'Summer Confernce Full I&amp;E'!$H$19</definedName>
    <definedName name="QB_ROW_641360" localSheetId="3" hidden="1">'Summer Confernce Full I&amp;E'!$G$20</definedName>
    <definedName name="QB_ROW_64220" localSheetId="2" hidden="1">'Bal Sheet Aug 19 v 18'!$C$49</definedName>
    <definedName name="QB_ROW_647340" localSheetId="2" hidden="1">'Bal Sheet Aug 19 v 18'!$E$42</definedName>
    <definedName name="QB_ROW_657230" localSheetId="2" hidden="1">'Bal Sheet Aug 19 v 18'!$D$7</definedName>
    <definedName name="QB_ROW_660240" localSheetId="0" hidden="1">'Budget Perf Aug 19'!$E$14</definedName>
    <definedName name="QB_ROW_660240" localSheetId="1" hidden="1">'I&amp;E Aug 19 v 18'!$E$12</definedName>
    <definedName name="QB_ROW_667240" localSheetId="0" hidden="1">'Budget Perf Aug 19'!$E$21</definedName>
    <definedName name="QB_ROW_671260" localSheetId="3" hidden="1">'Summer Confernce Full I&amp;E'!$G$9</definedName>
    <definedName name="QB_ROW_672260" localSheetId="3" hidden="1">'Summer Confernce Full I&amp;E'!$G$10</definedName>
    <definedName name="QB_ROW_673270" localSheetId="3" hidden="1">'Summer Confernce Full I&amp;E'!$H$43</definedName>
    <definedName name="QB_ROW_674260" localSheetId="3" hidden="1">'Summer Confernce Full I&amp;E'!$G$57</definedName>
    <definedName name="QB_ROW_675260" localSheetId="3" hidden="1">'Summer Confernce Full I&amp;E'!$G$58</definedName>
    <definedName name="QB_ROW_682230" localSheetId="2" hidden="1">'Bal Sheet Aug 19 v 18'!$D$14</definedName>
    <definedName name="QB_ROW_683240" localSheetId="0" hidden="1">'Budget Perf Aug 19'!$E$22</definedName>
    <definedName name="QB_ROW_686240" localSheetId="0" hidden="1">'Budget Perf Aug 19'!$E$12</definedName>
    <definedName name="QB_ROW_692240" localSheetId="0" hidden="1">'Budget Perf Aug 19'!$E$15</definedName>
    <definedName name="QB_ROW_7001" localSheetId="2" hidden="1">'Bal Sheet Aug 19 v 18'!$A$30</definedName>
    <definedName name="QB_ROW_702240" localSheetId="0" hidden="1">'Budget Perf Aug 19'!$E$38</definedName>
    <definedName name="QB_ROW_702240" localSheetId="1" hidden="1">'I&amp;E Aug 19 v 18'!$E$33</definedName>
    <definedName name="QB_ROW_703230" localSheetId="2" hidden="1">'Bal Sheet Aug 19 v 18'!$D$15</definedName>
    <definedName name="QB_ROW_713270" localSheetId="3" hidden="1">'Summer Confernce Full I&amp;E'!$H$18</definedName>
    <definedName name="QB_ROW_715260" localSheetId="3" hidden="1">'Summer Confernce Full I&amp;E'!$G$59</definedName>
    <definedName name="QB_ROW_7301" localSheetId="2" hidden="1">'Bal Sheet Aug 19 v 18'!$A$53</definedName>
    <definedName name="QB_ROW_74340" localSheetId="0" hidden="1">'Budget Perf Aug 19'!$E$7</definedName>
    <definedName name="QB_ROW_74340" localSheetId="1" hidden="1">'I&amp;E Aug 19 v 18'!$E$6</definedName>
    <definedName name="QB_ROW_8011" localSheetId="2" hidden="1">'Bal Sheet Aug 19 v 18'!$B$31</definedName>
    <definedName name="QB_ROW_82260" localSheetId="3" hidden="1">'Summer Confernce Full I&amp;E'!$G$7</definedName>
    <definedName name="QB_ROW_8230" localSheetId="2" hidden="1">'Bal Sheet Aug 19 v 18'!$D$9</definedName>
    <definedName name="QB_ROW_8311" localSheetId="2" hidden="1">'Bal Sheet Aug 19 v 18'!$B$46</definedName>
    <definedName name="QB_ROW_85260" localSheetId="3" hidden="1">'Summer Confernce Full I&amp;E'!$G$8</definedName>
    <definedName name="QB_ROW_86040" localSheetId="3" hidden="1">'Summer Confernce Full I&amp;E'!$E$5</definedName>
    <definedName name="QB_ROW_86321" localSheetId="0" hidden="1">'Budget Perf Aug 19'!$C$25</definedName>
    <definedName name="QB_ROW_86321" localSheetId="1" hidden="1">'I&amp;E Aug 19 v 18'!$C$19</definedName>
    <definedName name="QB_ROW_86321" localSheetId="3" hidden="1">'Summer Confernce Full I&amp;E'!$C$28</definedName>
    <definedName name="QB_ROW_86340" localSheetId="0" hidden="1">'Budget Perf Aug 19'!$E$10</definedName>
    <definedName name="QB_ROW_86340" localSheetId="1" hidden="1">'I&amp;E Aug 19 v 18'!$E$9</definedName>
    <definedName name="QB_ROW_86340" localSheetId="3" hidden="1">'Summer Confernce Full I&amp;E'!$E$12</definedName>
    <definedName name="QB_ROW_9021" localSheetId="2" hidden="1">'Bal Sheet Aug 19 v 18'!$C$32</definedName>
    <definedName name="QB_ROW_92220" localSheetId="2" hidden="1">'Bal Sheet Aug 19 v 18'!$C$50</definedName>
    <definedName name="QB_ROW_9321" localSheetId="2" hidden="1">'Bal Sheet Aug 19 v 18'!$C$45</definedName>
    <definedName name="QB_ROW_93340" localSheetId="0" hidden="1">'Budget Perf Aug 19'!$E$8</definedName>
    <definedName name="QB_ROW_93340" localSheetId="1" hidden="1">'I&amp;E Aug 19 v 18'!$E$7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ANSUPPORTUPDATE" localSheetId="3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COMPANYFILENAME" localSheetId="3">"Q:\NBA_051614.QBW"</definedName>
    <definedName name="QBENDDATE" localSheetId="2">20190831</definedName>
    <definedName name="QBENDDATE" localSheetId="0">20190831</definedName>
    <definedName name="QBENDDATE" localSheetId="1">20190831</definedName>
    <definedName name="QBENDDATE" localSheetId="3">20190831</definedName>
    <definedName name="QBHEADERSONSCREEN" localSheetId="2">FALSE</definedName>
    <definedName name="QBHEADERSONSCREEN" localSheetId="0">FALSE</definedName>
    <definedName name="QBHEADERSONSCREEN" localSheetId="1">FALSE</definedName>
    <definedName name="QBHEADERSONSCREEN" localSheetId="3">FALSE</definedName>
    <definedName name="QBMETADATASIZE" localSheetId="2">5907</definedName>
    <definedName name="QBMETADATASIZE" localSheetId="0">5907</definedName>
    <definedName name="QBMETADATASIZE" localSheetId="1">5907</definedName>
    <definedName name="QBMETADATASIZE" localSheetId="3">6087</definedName>
    <definedName name="QBPRESERVECOLOR" localSheetId="2">TRUE</definedName>
    <definedName name="QBPRESERVECOLOR" localSheetId="0">TRUE</definedName>
    <definedName name="QBPRESERVECOLOR" localSheetId="1">TRUE</definedName>
    <definedName name="QBPRESERVECOLOR" localSheetId="3">TRUE</definedName>
    <definedName name="QBPRESERVEFONT" localSheetId="2">TRUE</definedName>
    <definedName name="QBPRESERVEFONT" localSheetId="0">TRUE</definedName>
    <definedName name="QBPRESERVEFONT" localSheetId="1">TRUE</definedName>
    <definedName name="QBPRESERVEFONT" localSheetId="3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ROWHEIGHT" localSheetId="3">TRUE</definedName>
    <definedName name="QBPRESERVESPACE" localSheetId="2">TRUE</definedName>
    <definedName name="QBPRESERVESPACE" localSheetId="0">TRUE</definedName>
    <definedName name="QBPRESERVESPACE" localSheetId="1">TRUE</definedName>
    <definedName name="QBPRESERVESPACE" localSheetId="3">TRUE</definedName>
    <definedName name="QBREPORTCOLAXIS" localSheetId="2">0</definedName>
    <definedName name="QBREPORTCOLAXIS" localSheetId="0">0</definedName>
    <definedName name="QBREPORTCOLAXIS" localSheetId="1">0</definedName>
    <definedName name="QBREPORTCOLAXIS" localSheetId="3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NYID" localSheetId="3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NNUALBUDGET" localSheetId="3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3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3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DIFF" localSheetId="3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GET" localSheetId="3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BUDPCT" localSheetId="3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COGS" localSheetId="3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3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3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3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HOURS" localSheetId="3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COL" localSheetId="3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3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3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3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CTROW" localSheetId="3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DIFF" localSheetId="3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PPCT" localSheetId="3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3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REVYEAR" localSheetId="3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DIFF" localSheetId="3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PYPCT" localSheetId="3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QTY" localSheetId="3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RATE" localSheetId="3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3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" localSheetId="3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BUDGET" localSheetId="3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COMPARECOL_YTDPCT" localSheetId="3">FALSE</definedName>
    <definedName name="QBREPORTROWAXIS" localSheetId="2">9</definedName>
    <definedName name="QBREPORTROWAXIS" localSheetId="0">11</definedName>
    <definedName name="QBREPORTROWAXIS" localSheetId="1">11</definedName>
    <definedName name="QBREPORTROWAXIS" localSheetId="3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SUBCOLAXIS" localSheetId="3">24</definedName>
    <definedName name="QBREPORTTYPE" localSheetId="2">5</definedName>
    <definedName name="QBREPORTTYPE" localSheetId="0">273</definedName>
    <definedName name="QBREPORTTYPE" localSheetId="1">0</definedName>
    <definedName name="QBREPORTTYPE" localSheetId="3">0</definedName>
    <definedName name="QBROWHEADERS" localSheetId="2">5</definedName>
    <definedName name="QBROWHEADERS" localSheetId="0">5</definedName>
    <definedName name="QBROWHEADERS" localSheetId="1">5</definedName>
    <definedName name="QBROWHEADERS" localSheetId="3">8</definedName>
    <definedName name="QBSTARTDATE" localSheetId="2">20190831</definedName>
    <definedName name="QBSTARTDATE" localSheetId="0">20190801</definedName>
    <definedName name="QBSTARTDATE" localSheetId="1">20190101</definedName>
    <definedName name="QBSTARTDATE" localSheetId="3">20190101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9" i="4" l="1"/>
  <c r="M59" i="4"/>
  <c r="O58" i="4"/>
  <c r="M58" i="4"/>
  <c r="O57" i="4"/>
  <c r="M57" i="4"/>
  <c r="O56" i="4"/>
  <c r="M56" i="4"/>
  <c r="O55" i="4"/>
  <c r="M55" i="4"/>
  <c r="O54" i="4"/>
  <c r="M54" i="4"/>
  <c r="K54" i="4"/>
  <c r="I54" i="4"/>
  <c r="O53" i="4"/>
  <c r="M53" i="4"/>
  <c r="O52" i="4"/>
  <c r="M52" i="4"/>
  <c r="O51" i="4"/>
  <c r="M51" i="4"/>
  <c r="O49" i="4"/>
  <c r="M49" i="4"/>
  <c r="O48" i="4"/>
  <c r="M48" i="4"/>
  <c r="O47" i="4"/>
  <c r="M47" i="4"/>
  <c r="O46" i="4"/>
  <c r="M46" i="4"/>
  <c r="K45" i="4"/>
  <c r="O45" i="4" s="1"/>
  <c r="I45" i="4"/>
  <c r="I60" i="4" s="1"/>
  <c r="O44" i="4"/>
  <c r="M44" i="4"/>
  <c r="O43" i="4"/>
  <c r="M43" i="4"/>
  <c r="O42" i="4"/>
  <c r="M42" i="4"/>
  <c r="O41" i="4"/>
  <c r="M41" i="4"/>
  <c r="O40" i="4"/>
  <c r="M40" i="4"/>
  <c r="K35" i="4"/>
  <c r="K36" i="4" s="1"/>
  <c r="I35" i="4"/>
  <c r="I36" i="4" s="1"/>
  <c r="O34" i="4"/>
  <c r="M34" i="4"/>
  <c r="O33" i="4"/>
  <c r="M33" i="4"/>
  <c r="O32" i="4"/>
  <c r="M32" i="4"/>
  <c r="O24" i="4"/>
  <c r="M24" i="4"/>
  <c r="O23" i="4"/>
  <c r="M23" i="4"/>
  <c r="O22" i="4"/>
  <c r="M22" i="4"/>
  <c r="O21" i="4"/>
  <c r="M21" i="4"/>
  <c r="K20" i="4"/>
  <c r="K25" i="4" s="1"/>
  <c r="K26" i="4" s="1"/>
  <c r="I20" i="4"/>
  <c r="M20" i="4" s="1"/>
  <c r="O19" i="4"/>
  <c r="M19" i="4"/>
  <c r="O18" i="4"/>
  <c r="M18" i="4"/>
  <c r="O17" i="4"/>
  <c r="M17" i="4"/>
  <c r="O16" i="4"/>
  <c r="M16" i="4"/>
  <c r="K11" i="4"/>
  <c r="K12" i="4" s="1"/>
  <c r="I11" i="4"/>
  <c r="I12" i="4" s="1"/>
  <c r="O10" i="4"/>
  <c r="M10" i="4"/>
  <c r="O9" i="4"/>
  <c r="M9" i="4"/>
  <c r="O8" i="4"/>
  <c r="M8" i="4"/>
  <c r="O7" i="4"/>
  <c r="M7" i="4"/>
  <c r="M36" i="4" l="1"/>
  <c r="O36" i="4"/>
  <c r="O12" i="4"/>
  <c r="M12" i="4"/>
  <c r="O60" i="4"/>
  <c r="M60" i="4"/>
  <c r="I61" i="4"/>
  <c r="K27" i="4"/>
  <c r="K28" i="4" s="1"/>
  <c r="K62" i="4"/>
  <c r="O20" i="4"/>
  <c r="M11" i="4"/>
  <c r="O11" i="4"/>
  <c r="I25" i="4"/>
  <c r="M35" i="4"/>
  <c r="O35" i="4"/>
  <c r="K60" i="4"/>
  <c r="K61" i="4" s="1"/>
  <c r="M45" i="4"/>
  <c r="N46" i="3"/>
  <c r="V45" i="3"/>
  <c r="V46" i="3" s="1"/>
  <c r="T45" i="3"/>
  <c r="P45" i="3"/>
  <c r="P46" i="3" s="1"/>
  <c r="N45" i="3"/>
  <c r="H45" i="3"/>
  <c r="H46" i="3" s="1"/>
  <c r="F45" i="3"/>
  <c r="L45" i="3" s="1"/>
  <c r="T43" i="3"/>
  <c r="R43" i="3"/>
  <c r="L43" i="3"/>
  <c r="J43" i="3"/>
  <c r="V39" i="3"/>
  <c r="P39" i="3"/>
  <c r="R39" i="3" s="1"/>
  <c r="N39" i="3"/>
  <c r="L39" i="3"/>
  <c r="H39" i="3"/>
  <c r="F39" i="3"/>
  <c r="J39" i="3" s="1"/>
  <c r="T37" i="3"/>
  <c r="R37" i="3"/>
  <c r="L37" i="3"/>
  <c r="J37" i="3"/>
  <c r="T36" i="3"/>
  <c r="R36" i="3"/>
  <c r="L36" i="3"/>
  <c r="J36" i="3"/>
  <c r="T35" i="3"/>
  <c r="R35" i="3"/>
  <c r="L35" i="3"/>
  <c r="J35" i="3"/>
  <c r="T34" i="3"/>
  <c r="R34" i="3"/>
  <c r="L34" i="3"/>
  <c r="J34" i="3"/>
  <c r="T33" i="3"/>
  <c r="R33" i="3"/>
  <c r="L33" i="3"/>
  <c r="J33" i="3"/>
  <c r="T32" i="3"/>
  <c r="R32" i="3"/>
  <c r="L32" i="3"/>
  <c r="J32" i="3"/>
  <c r="T31" i="3"/>
  <c r="R31" i="3"/>
  <c r="L31" i="3"/>
  <c r="J31" i="3"/>
  <c r="T30" i="3"/>
  <c r="R30" i="3"/>
  <c r="L30" i="3"/>
  <c r="J30" i="3"/>
  <c r="T29" i="3"/>
  <c r="R29" i="3"/>
  <c r="L29" i="3"/>
  <c r="J29" i="3"/>
  <c r="T28" i="3"/>
  <c r="R28" i="3"/>
  <c r="L28" i="3"/>
  <c r="J28" i="3"/>
  <c r="T27" i="3"/>
  <c r="R27" i="3"/>
  <c r="L27" i="3"/>
  <c r="J27" i="3"/>
  <c r="V25" i="3"/>
  <c r="V40" i="3" s="1"/>
  <c r="V47" i="3" s="1"/>
  <c r="F25" i="3"/>
  <c r="F40" i="3" s="1"/>
  <c r="V24" i="3"/>
  <c r="P24" i="3"/>
  <c r="P25" i="3" s="1"/>
  <c r="N24" i="3"/>
  <c r="T24" i="3" s="1"/>
  <c r="L24" i="3"/>
  <c r="H24" i="3"/>
  <c r="H25" i="3" s="1"/>
  <c r="F24" i="3"/>
  <c r="T23" i="3"/>
  <c r="R23" i="3"/>
  <c r="L23" i="3"/>
  <c r="J23" i="3"/>
  <c r="T22" i="3"/>
  <c r="R22" i="3"/>
  <c r="L22" i="3"/>
  <c r="J22" i="3"/>
  <c r="T21" i="3"/>
  <c r="R21" i="3"/>
  <c r="L21" i="3"/>
  <c r="J21" i="3"/>
  <c r="T20" i="3"/>
  <c r="R20" i="3"/>
  <c r="L20" i="3"/>
  <c r="J20" i="3"/>
  <c r="T19" i="3"/>
  <c r="R19" i="3"/>
  <c r="L19" i="3"/>
  <c r="J19" i="3"/>
  <c r="T18" i="3"/>
  <c r="R18" i="3"/>
  <c r="L18" i="3"/>
  <c r="J18" i="3"/>
  <c r="T17" i="3"/>
  <c r="R17" i="3"/>
  <c r="L17" i="3"/>
  <c r="J17" i="3"/>
  <c r="T16" i="3"/>
  <c r="R16" i="3"/>
  <c r="L16" i="3"/>
  <c r="J16" i="3"/>
  <c r="T15" i="3"/>
  <c r="R15" i="3"/>
  <c r="L15" i="3"/>
  <c r="J15" i="3"/>
  <c r="T14" i="3"/>
  <c r="R14" i="3"/>
  <c r="L14" i="3"/>
  <c r="J14" i="3"/>
  <c r="T13" i="3"/>
  <c r="R13" i="3"/>
  <c r="L13" i="3"/>
  <c r="J13" i="3"/>
  <c r="T12" i="3"/>
  <c r="R12" i="3"/>
  <c r="L12" i="3"/>
  <c r="J12" i="3"/>
  <c r="T11" i="3"/>
  <c r="R11" i="3"/>
  <c r="L11" i="3"/>
  <c r="J11" i="3"/>
  <c r="T10" i="3"/>
  <c r="R10" i="3"/>
  <c r="L10" i="3"/>
  <c r="J10" i="3"/>
  <c r="T9" i="3"/>
  <c r="R9" i="3"/>
  <c r="L9" i="3"/>
  <c r="J9" i="3"/>
  <c r="T8" i="3"/>
  <c r="R8" i="3"/>
  <c r="L8" i="3"/>
  <c r="J8" i="3"/>
  <c r="T7" i="3"/>
  <c r="R7" i="3"/>
  <c r="L7" i="3"/>
  <c r="J7" i="3"/>
  <c r="T6" i="3"/>
  <c r="R6" i="3"/>
  <c r="L6" i="3"/>
  <c r="J6" i="3"/>
  <c r="T46" i="3" l="1"/>
  <c r="R46" i="3"/>
  <c r="P40" i="3"/>
  <c r="H40" i="3"/>
  <c r="L25" i="3"/>
  <c r="J25" i="3"/>
  <c r="O61" i="4"/>
  <c r="M61" i="4"/>
  <c r="J24" i="3"/>
  <c r="R45" i="3"/>
  <c r="N25" i="3"/>
  <c r="T39" i="3"/>
  <c r="F46" i="3"/>
  <c r="J46" i="3" s="1"/>
  <c r="O25" i="4"/>
  <c r="M25" i="4"/>
  <c r="I26" i="4"/>
  <c r="R24" i="3"/>
  <c r="J45" i="3"/>
  <c r="K63" i="4"/>
  <c r="K64" i="4" s="1"/>
  <c r="I62" i="4"/>
  <c r="H41" i="2"/>
  <c r="F41" i="2"/>
  <c r="L41" i="2" s="1"/>
  <c r="H40" i="2"/>
  <c r="F40" i="2"/>
  <c r="L40" i="2" s="1"/>
  <c r="L39" i="2"/>
  <c r="J39" i="2"/>
  <c r="L38" i="2"/>
  <c r="J38" i="2"/>
  <c r="H34" i="2"/>
  <c r="F34" i="2"/>
  <c r="L34" i="2" s="1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L24" i="2"/>
  <c r="J24" i="2"/>
  <c r="L23" i="2"/>
  <c r="J23" i="2"/>
  <c r="L22" i="2"/>
  <c r="J22" i="2"/>
  <c r="L21" i="2"/>
  <c r="J21" i="2"/>
  <c r="H19" i="2"/>
  <c r="H35" i="2" s="1"/>
  <c r="H42" i="2" s="1"/>
  <c r="L18" i="2"/>
  <c r="J18" i="2"/>
  <c r="H18" i="2"/>
  <c r="F18" i="2"/>
  <c r="F19" i="2" s="1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19" i="2" l="1"/>
  <c r="F35" i="2"/>
  <c r="J19" i="2"/>
  <c r="H47" i="3"/>
  <c r="L40" i="3"/>
  <c r="R25" i="3"/>
  <c r="N40" i="3"/>
  <c r="T40" i="3"/>
  <c r="P47" i="3"/>
  <c r="J34" i="2"/>
  <c r="J41" i="2"/>
  <c r="T25" i="3"/>
  <c r="M26" i="4"/>
  <c r="O26" i="4"/>
  <c r="I27" i="4"/>
  <c r="L46" i="3"/>
  <c r="J40" i="2"/>
  <c r="J40" i="3"/>
  <c r="O62" i="4"/>
  <c r="M62" i="4"/>
  <c r="F47" i="3"/>
  <c r="J47" i="3" s="1"/>
  <c r="H52" i="1"/>
  <c r="F52" i="1"/>
  <c r="L52" i="1" s="1"/>
  <c r="L51" i="1"/>
  <c r="J51" i="1"/>
  <c r="L50" i="1"/>
  <c r="J50" i="1"/>
  <c r="L49" i="1"/>
  <c r="J49" i="1"/>
  <c r="L48" i="1"/>
  <c r="J48" i="1"/>
  <c r="H44" i="1"/>
  <c r="L44" i="1" s="1"/>
  <c r="F44" i="1"/>
  <c r="L43" i="1"/>
  <c r="J43" i="1"/>
  <c r="L42" i="1"/>
  <c r="J42" i="1"/>
  <c r="L41" i="1"/>
  <c r="J41" i="1"/>
  <c r="L40" i="1"/>
  <c r="J40" i="1"/>
  <c r="H38" i="1"/>
  <c r="H45" i="1" s="1"/>
  <c r="H46" i="1" s="1"/>
  <c r="H53" i="1" s="1"/>
  <c r="F38" i="1"/>
  <c r="F45" i="1" s="1"/>
  <c r="L37" i="1"/>
  <c r="J37" i="1"/>
  <c r="L35" i="1"/>
  <c r="H35" i="1"/>
  <c r="F35" i="1"/>
  <c r="J35" i="1" s="1"/>
  <c r="L34" i="1"/>
  <c r="J34" i="1"/>
  <c r="H28" i="1"/>
  <c r="F28" i="1"/>
  <c r="L28" i="1" s="1"/>
  <c r="L27" i="1"/>
  <c r="J27" i="1"/>
  <c r="L26" i="1"/>
  <c r="J26" i="1"/>
  <c r="L25" i="1"/>
  <c r="J25" i="1"/>
  <c r="L24" i="1"/>
  <c r="J24" i="1"/>
  <c r="H22" i="1"/>
  <c r="H29" i="1" s="1"/>
  <c r="H21" i="1"/>
  <c r="F21" i="1"/>
  <c r="L21" i="1" s="1"/>
  <c r="L20" i="1"/>
  <c r="J20" i="1"/>
  <c r="L19" i="1"/>
  <c r="J19" i="1"/>
  <c r="L18" i="1"/>
  <c r="J18" i="1"/>
  <c r="L16" i="1"/>
  <c r="J16" i="1"/>
  <c r="H16" i="1"/>
  <c r="F16" i="1"/>
  <c r="L15" i="1"/>
  <c r="J15" i="1"/>
  <c r="L14" i="1"/>
  <c r="J14" i="1"/>
  <c r="L13" i="1"/>
  <c r="J13" i="1"/>
  <c r="L12" i="1"/>
  <c r="J12" i="1"/>
  <c r="L10" i="1"/>
  <c r="H10" i="1"/>
  <c r="F10" i="1"/>
  <c r="F22" i="1" s="1"/>
  <c r="L9" i="1"/>
  <c r="J9" i="1"/>
  <c r="L8" i="1"/>
  <c r="J8" i="1"/>
  <c r="L7" i="1"/>
  <c r="J7" i="1"/>
  <c r="L6" i="1"/>
  <c r="J6" i="1"/>
  <c r="F29" i="1" l="1"/>
  <c r="L22" i="1"/>
  <c r="J22" i="1"/>
  <c r="F46" i="1"/>
  <c r="L45" i="1"/>
  <c r="J45" i="1"/>
  <c r="J44" i="1"/>
  <c r="O27" i="4"/>
  <c r="M27" i="4"/>
  <c r="I28" i="4"/>
  <c r="R40" i="3"/>
  <c r="N47" i="3"/>
  <c r="R47" i="3" s="1"/>
  <c r="L47" i="3"/>
  <c r="J21" i="1"/>
  <c r="J28" i="1"/>
  <c r="J38" i="1"/>
  <c r="J52" i="1"/>
  <c r="L38" i="1"/>
  <c r="L35" i="2"/>
  <c r="J35" i="2"/>
  <c r="F42" i="2"/>
  <c r="J10" i="1"/>
  <c r="T47" i="3"/>
  <c r="F53" i="1" l="1"/>
  <c r="L46" i="1"/>
  <c r="J46" i="1"/>
  <c r="L42" i="2"/>
  <c r="J42" i="2"/>
  <c r="M28" i="4"/>
  <c r="I63" i="4"/>
  <c r="O28" i="4"/>
  <c r="L29" i="1"/>
  <c r="J29" i="1"/>
  <c r="I64" i="4" l="1"/>
  <c r="O63" i="4"/>
  <c r="M63" i="4"/>
  <c r="L53" i="1"/>
  <c r="J53" i="1"/>
  <c r="O64" i="4" l="1"/>
  <c r="M64" i="4"/>
</calcChain>
</file>

<file path=xl/sharedStrings.xml><?xml version="1.0" encoding="utf-8"?>
<sst xmlns="http://schemas.openxmlformats.org/spreadsheetml/2006/main" count="226" uniqueCount="164">
  <si>
    <t>Aug 31, 19</t>
  </si>
  <si>
    <t>Aug 31, 18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</si>
  <si>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</si>
  <si>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</si>
  <si>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</si>
  <si>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</si>
  <si>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</si>
  <si>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</si>
  <si>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</si>
  <si>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</si>
  <si>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</si>
  <si>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</si>
  <si>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</si>
  <si>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</si>
  <si>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</si>
  <si>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13300 · Farmer's Market Grant Receiv</t>
  </si>
  <si>
    <t>13400 · Risk Mgmt Ed Grant</t>
  </si>
  <si>
    <t>Total Accounts Receivable</t>
  </si>
  <si>
    <t>Other Current Assets</t>
  </si>
  <si>
    <t>14000 · Inventory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</si>
  <si>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</si>
  <si>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</si>
  <si>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</si>
  <si>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</si>
  <si>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</si>
  <si>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</si>
  <si>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</si>
  <si>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16400 · Source Verification Equipment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</si>
  <si>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</si>
  <si>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</si>
  <si>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</si>
  <si>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</si>
  <si>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</si>
  <si>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</si>
  <si>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</si>
  <si>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</si>
  <si>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</si>
  <si>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</si>
  <si>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5521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</si>
  <si>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</si>
  <si>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</si>
  <si>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</si>
  <si>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</si>
  <si>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</si>
  <si>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</si>
  <si>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</si>
  <si>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</si>
  <si>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</si>
  <si>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</si>
  <si>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</si>
  <si>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</si>
  <si>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</si>
  <si>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</si>
  <si>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</si>
  <si>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</si>
  <si>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Aug 19</t>
  </si>
  <si>
    <t>Jan - Aug 18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</si>
  <si>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</si>
  <si>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</si>
  <si>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</si>
  <si>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</si>
  <si>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</si>
  <si>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</si>
  <si>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</si>
  <si>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</si>
  <si>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42000 · Gold Trophy Show &amp; Sale</t>
  </si>
  <si>
    <t>43000 · Junior Judging Sponsorships</t>
  </si>
  <si>
    <t>44000 · Communication</t>
  </si>
  <si>
    <t>46000 · Promotion</t>
  </si>
  <si>
    <t>47000 · Growth Fund Check Off  Revenue</t>
  </si>
  <si>
    <t>49000 · NABR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</si>
  <si>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</si>
  <si>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</si>
  <si>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</si>
  <si>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</si>
  <si>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</si>
  <si>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</si>
  <si>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</si>
  <si>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</si>
  <si>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</si>
  <si>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</si>
  <si>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</si>
  <si>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</si>
  <si>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88000 · NABR Reg</t>
  </si>
  <si>
    <t>89000 · Grant Expense</t>
  </si>
  <si>
    <t>92000 · Special Project Expense</t>
  </si>
  <si>
    <t>99910 · Lasped Membership Write Offs</t>
  </si>
  <si>
    <t>999968 · Bank Service Charges</t>
  </si>
  <si>
    <t>Total Expense</t>
  </si>
  <si>
    <t>Net Ordinary Income</t>
  </si>
  <si>
    <t>Other Income/Expense</t>
  </si>
  <si>
    <t>Other Expense</t>
  </si>
  <si>
    <t>99900 · 2% Designated Reserves</t>
  </si>
  <si>
    <t>99947 · Growth Fund Net RE CY</t>
  </si>
  <si>
    <t>Total Other Expense</t>
  </si>
  <si>
    <t>Net Other Income</t>
  </si>
  <si>
    <t>Aug 19</t>
  </si>
  <si>
    <t>Budget</t>
  </si>
  <si>
    <t>$ Over Budget</t>
  </si>
  <si>
    <t>% of Budget</t>
  </si>
  <si>
    <t>YTD Budget</t>
  </si>
  <si>
    <t>Annual Budget</t>
  </si>
  <si>
    <t>41500-6 · Disposed of Assets</t>
  </si>
  <si>
    <t>43520 · IBC Conference - Contribution</t>
  </si>
  <si>
    <t>49010 · Unrealized Gain/Loss</t>
  </si>
  <si>
    <t>49500 · PY Bonus Offset Income</t>
  </si>
  <si>
    <t>49900 · Merchant Fee Reimbursed Income</t>
  </si>
  <si>
    <t>40800-1 · Summer Conference Proceeds</t>
  </si>
  <si>
    <t>40801-2 · SC Raffle Proceeds</t>
  </si>
  <si>
    <t>40801-3 · SC Benefit  Auction Proceeds</t>
  </si>
  <si>
    <t>40801-4 · SC Benefit Auction NBF</t>
  </si>
  <si>
    <t>40801-5 · SC Benefit Auction Throlson</t>
  </si>
  <si>
    <t>Total 40800-1 · Summer Conference Proceeds</t>
  </si>
  <si>
    <t>Total 40800 · Fund Raiser Revenue</t>
  </si>
  <si>
    <t>40901 · Summer Conference</t>
  </si>
  <si>
    <t>40901-1 · Summer Conference Registration</t>
  </si>
  <si>
    <t>40911-2 · Full Member Registation SC</t>
  </si>
  <si>
    <t>40911-4 · Join &amp; Go New Member SC</t>
  </si>
  <si>
    <t>40911-5 · SC Special Event Income</t>
  </si>
  <si>
    <t>40901-1 · Summer Conference Registration - Other</t>
  </si>
  <si>
    <t>Total 40901-1 · Summer Conference Registration</t>
  </si>
  <si>
    <t>40901-2 · Banquet</t>
  </si>
  <si>
    <t>40901-3 · Sponsors</t>
  </si>
  <si>
    <t>40901-4 · Exhibitors</t>
  </si>
  <si>
    <t>40901-5 · In-Kind Contributions - SC</t>
  </si>
  <si>
    <t>Total 40901 · Summer Conference</t>
  </si>
  <si>
    <t>Total 40900 · Event Revenue</t>
  </si>
  <si>
    <t>50901 · SC Fund Raiser Costs</t>
  </si>
  <si>
    <t>50901-1 · SC Fund Raiser Raffle Costs</t>
  </si>
  <si>
    <t>50901-2 · SC Fund Raiser</t>
  </si>
  <si>
    <t>50901 · SC Fund Raiser Costs - Other</t>
  </si>
  <si>
    <t>Total 50901 · SC Fund Raiser Costs</t>
  </si>
  <si>
    <t>Total 50900 · Fund Raiser Costs</t>
  </si>
  <si>
    <t>51000-1 · Summer Conference Expense</t>
  </si>
  <si>
    <t>51001-1 · Food SC</t>
  </si>
  <si>
    <t>51011-1 · Main Banquet SC</t>
  </si>
  <si>
    <t>53011-2 · Fund  Auction Food SC</t>
  </si>
  <si>
    <t>53011-3 · Coffee Breaks SC</t>
  </si>
  <si>
    <t>53011-6 · Lunch SC</t>
  </si>
  <si>
    <t>51001-1 · Food SC - Other</t>
  </si>
  <si>
    <t>Total 51001-1 · Food SC</t>
  </si>
  <si>
    <t>51001-2 · Hotel Rooms SC</t>
  </si>
  <si>
    <t>51001-3 · Travel Expenses SC</t>
  </si>
  <si>
    <t>51001-4 · Conference Packets</t>
  </si>
  <si>
    <t>51001-5 · Reg Mailers/Postage</t>
  </si>
  <si>
    <t>51001-6 · Speakers</t>
  </si>
  <si>
    <t>51016-1 · Fees</t>
  </si>
  <si>
    <t>51016-2 · Gifts</t>
  </si>
  <si>
    <t>51001-6 · Speakers - Other</t>
  </si>
  <si>
    <t>Total 51001-6 · Speakers</t>
  </si>
  <si>
    <t>51001-8 · Audio Visuals</t>
  </si>
  <si>
    <t>51001-9 · Transportation</t>
  </si>
  <si>
    <t>510010 · In-Kind Expense SC</t>
  </si>
  <si>
    <t>510011 · Events Expenses SC</t>
  </si>
  <si>
    <t>510013 · Printing SC</t>
  </si>
  <si>
    <t>Total 51000-1 · Summer Conference Expense</t>
  </si>
  <si>
    <t>Total 51000 · Event Conference Expense</t>
  </si>
  <si>
    <t>Need a membership push this fall</t>
  </si>
  <si>
    <t xml:space="preserve">Will be a large FMPP reimbursement Jul-Sept. </t>
  </si>
  <si>
    <t>SC Benefit Auction</t>
  </si>
  <si>
    <t xml:space="preserve">SC </t>
  </si>
  <si>
    <t xml:space="preserve">Partners' Program Income will go here. </t>
  </si>
  <si>
    <t>Will discuss $3,000 contribution with NABR</t>
  </si>
  <si>
    <t>Again, large reimbursement will be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</si>
</sst>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27214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27214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27214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27214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27214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27214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27214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27214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X48"/>
  <sheetViews>
    <sheetView tabSelected="1" workbookViewId="0">
      <pane xSplit="5" ySplit="3" topLeftCell="F16" activePane="bottomRight" state="frozenSplit"/>
      <selection pane="topRight" activeCell="F1" sqref="F1"/>
      <selection pane="bottomLeft" activeCell="A3" sqref="A3"/>
      <selection pane="bottomRight" activeCell="T33" sqref="T33"/>
    </sheetView>
  </sheetViews>
  <sheetFormatPr defaultRowHeight="14.6" x14ac:dyDescent="0.4"/>
  <cols>
    <col min="1" max="4" width="3" style="22" customWidth="1"/>
    <col min="5" max="5" width="34.69140625" style="22" customWidth="1"/>
    <col min="6" max="6" width="8.3828125" style="23" bestFit="1" customWidth="1"/>
    <col min="7" max="7" width="1.3046875" style="23" customWidth="1"/>
    <col min="8" max="8" width="8.3828125" style="23" bestFit="1" customWidth="1"/>
    <col min="9" max="9" width="1" style="23" customWidth="1"/>
    <col min="10" max="10" width="7.53515625" style="23" bestFit="1" customWidth="1"/>
    <col min="11" max="11" width="1.15234375" style="23" customWidth="1"/>
    <col min="12" max="12" width="7.15234375" style="23" bestFit="1" customWidth="1"/>
    <col min="13" max="13" width="0.84375" style="23" customWidth="1"/>
    <col min="14" max="14" width="9.53515625" style="23" customWidth="1"/>
    <col min="15" max="15" width="0.3046875" style="23" customWidth="1"/>
    <col min="16" max="16" width="8.69140625" style="23" bestFit="1" customWidth="1"/>
    <col min="17" max="17" width="0.3828125" style="23" customWidth="1"/>
    <col min="18" max="18" width="8.3828125" style="23" bestFit="1" customWidth="1"/>
    <col min="19" max="19" width="1" style="23" customWidth="1"/>
    <col min="20" max="20" width="8.3046875" style="23" bestFit="1" customWidth="1"/>
    <col min="21" max="21" width="1.15234375" style="23" customWidth="1"/>
    <col min="22" max="22" width="8.69140625" style="23" bestFit="1" customWidth="1"/>
    <col min="23" max="23" width="2.69140625" customWidth="1"/>
  </cols>
  <sheetData>
    <row r="2" spans="1:24" ht="15" thickBot="1" x14ac:dyDescent="0.45">
      <c r="A2" s="1"/>
      <c r="B2" s="1"/>
      <c r="C2" s="1"/>
      <c r="D2" s="1"/>
      <c r="E2" s="1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</row>
    <row r="3" spans="1:24" s="27" customFormat="1" ht="27" customHeight="1" thickTop="1" thickBot="1" x14ac:dyDescent="0.45">
      <c r="A3" s="24"/>
      <c r="B3" s="24"/>
      <c r="C3" s="24"/>
      <c r="D3" s="24"/>
      <c r="E3" s="24"/>
      <c r="F3" s="25" t="s">
        <v>96</v>
      </c>
      <c r="G3" s="26"/>
      <c r="H3" s="25" t="s">
        <v>97</v>
      </c>
      <c r="I3" s="26"/>
      <c r="J3" s="25" t="s">
        <v>98</v>
      </c>
      <c r="K3" s="26"/>
      <c r="L3" s="25" t="s">
        <v>99</v>
      </c>
      <c r="M3" s="26"/>
      <c r="N3" s="25" t="s">
        <v>55</v>
      </c>
      <c r="O3" s="26"/>
      <c r="P3" s="25" t="s">
        <v>100</v>
      </c>
      <c r="Q3" s="26"/>
      <c r="R3" s="25" t="s">
        <v>98</v>
      </c>
      <c r="S3" s="26"/>
      <c r="T3" s="25" t="s">
        <v>99</v>
      </c>
      <c r="U3" s="26"/>
      <c r="V3" s="25" t="s">
        <v>101</v>
      </c>
    </row>
    <row r="4" spans="1:24" ht="15" thickTop="1" x14ac:dyDescent="0.4">
      <c r="A4" s="1"/>
      <c r="B4" s="1" t="s">
        <v>57</v>
      </c>
      <c r="C4" s="1"/>
      <c r="D4" s="1"/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4" x14ac:dyDescent="0.4">
      <c r="A5" s="1"/>
      <c r="B5" s="1"/>
      <c r="C5" s="1"/>
      <c r="D5" s="1" t="s">
        <v>58</v>
      </c>
      <c r="E5" s="1"/>
      <c r="F5" s="4"/>
      <c r="G5" s="5"/>
      <c r="H5" s="4"/>
      <c r="I5" s="5"/>
      <c r="J5" s="4"/>
      <c r="K5" s="5"/>
      <c r="L5" s="6"/>
      <c r="M5" s="5"/>
      <c r="N5" s="4"/>
      <c r="O5" s="5"/>
      <c r="P5" s="4"/>
      <c r="Q5" s="5"/>
      <c r="R5" s="4"/>
      <c r="S5" s="5"/>
      <c r="T5" s="6"/>
      <c r="U5" s="5"/>
      <c r="V5" s="4"/>
    </row>
    <row r="6" spans="1:24" x14ac:dyDescent="0.4">
      <c r="A6" s="1"/>
      <c r="B6" s="1"/>
      <c r="C6" s="1"/>
      <c r="D6" s="1"/>
      <c r="E6" s="1" t="s">
        <v>59</v>
      </c>
      <c r="F6" s="4">
        <v>15260</v>
      </c>
      <c r="G6" s="5"/>
      <c r="H6" s="4">
        <v>15789</v>
      </c>
      <c r="I6" s="5"/>
      <c r="J6" s="4">
        <f t="shared" ref="J6:J25" si="0">ROUND((F6-H6),5)</f>
        <v>-529</v>
      </c>
      <c r="K6" s="5"/>
      <c r="L6" s="6">
        <f t="shared" ref="L6:L25" si="1">ROUND(IF(H6=0, IF(F6=0, 0, 1), F6/H6),5)</f>
        <v>0.96650000000000003</v>
      </c>
      <c r="M6" s="5"/>
      <c r="N6" s="4">
        <v>144348.68</v>
      </c>
      <c r="O6" s="5"/>
      <c r="P6" s="4">
        <v>147533.99</v>
      </c>
      <c r="Q6" s="5"/>
      <c r="R6" s="4">
        <f t="shared" ref="R6:R25" si="2">ROUND((N6-P6),5)</f>
        <v>-3185.31</v>
      </c>
      <c r="S6" s="5"/>
      <c r="T6" s="6">
        <f t="shared" ref="T6:T25" si="3">ROUND(IF(P6=0, IF(N6=0, 0, 1), N6/P6),5)</f>
        <v>0.97841</v>
      </c>
      <c r="U6" s="5"/>
      <c r="V6" s="4">
        <v>248992.99</v>
      </c>
      <c r="X6" t="s">
        <v>157</v>
      </c>
    </row>
    <row r="7" spans="1:24" x14ac:dyDescent="0.4">
      <c r="A7" s="1"/>
      <c r="B7" s="1"/>
      <c r="C7" s="1"/>
      <c r="D7" s="1"/>
      <c r="E7" s="1" t="s">
        <v>60</v>
      </c>
      <c r="F7" s="4">
        <v>361.7</v>
      </c>
      <c r="G7" s="5"/>
      <c r="H7" s="4">
        <v>200</v>
      </c>
      <c r="I7" s="5"/>
      <c r="J7" s="4">
        <f t="shared" si="0"/>
        <v>161.69999999999999</v>
      </c>
      <c r="K7" s="5"/>
      <c r="L7" s="6">
        <f t="shared" si="1"/>
        <v>1.8085</v>
      </c>
      <c r="M7" s="5"/>
      <c r="N7" s="4">
        <v>2381.56</v>
      </c>
      <c r="O7" s="5"/>
      <c r="P7" s="4">
        <v>1591.62</v>
      </c>
      <c r="Q7" s="5"/>
      <c r="R7" s="4">
        <f t="shared" si="2"/>
        <v>789.94</v>
      </c>
      <c r="S7" s="5"/>
      <c r="T7" s="6">
        <f t="shared" si="3"/>
        <v>1.49631</v>
      </c>
      <c r="U7" s="5"/>
      <c r="V7" s="4">
        <v>12391.62</v>
      </c>
    </row>
    <row r="8" spans="1:24" x14ac:dyDescent="0.4">
      <c r="A8" s="1"/>
      <c r="B8" s="1"/>
      <c r="C8" s="1"/>
      <c r="D8" s="1"/>
      <c r="E8" s="1" t="s">
        <v>61</v>
      </c>
      <c r="F8" s="4">
        <v>0</v>
      </c>
      <c r="G8" s="5"/>
      <c r="H8" s="4">
        <v>0</v>
      </c>
      <c r="I8" s="5"/>
      <c r="J8" s="4">
        <f t="shared" si="0"/>
        <v>0</v>
      </c>
      <c r="K8" s="5"/>
      <c r="L8" s="6">
        <f t="shared" si="1"/>
        <v>0</v>
      </c>
      <c r="M8" s="5"/>
      <c r="N8" s="4">
        <v>79218.81</v>
      </c>
      <c r="O8" s="5"/>
      <c r="P8" s="4">
        <v>91867.57</v>
      </c>
      <c r="Q8" s="5"/>
      <c r="R8" s="4">
        <f t="shared" si="2"/>
        <v>-12648.76</v>
      </c>
      <c r="S8" s="5"/>
      <c r="T8" s="6">
        <f t="shared" si="3"/>
        <v>0.86231999999999998</v>
      </c>
      <c r="U8" s="5"/>
      <c r="V8" s="4">
        <v>137096.57</v>
      </c>
      <c r="X8" t="s">
        <v>158</v>
      </c>
    </row>
    <row r="9" spans="1:24" x14ac:dyDescent="0.4">
      <c r="A9" s="1"/>
      <c r="B9" s="1"/>
      <c r="C9" s="1"/>
      <c r="D9" s="1"/>
      <c r="E9" s="1" t="s">
        <v>62</v>
      </c>
      <c r="F9" s="4">
        <v>0</v>
      </c>
      <c r="G9" s="5"/>
      <c r="H9" s="4">
        <v>0</v>
      </c>
      <c r="I9" s="5"/>
      <c r="J9" s="4">
        <f t="shared" si="0"/>
        <v>0</v>
      </c>
      <c r="K9" s="5"/>
      <c r="L9" s="6">
        <f t="shared" si="1"/>
        <v>0</v>
      </c>
      <c r="M9" s="5"/>
      <c r="N9" s="4">
        <v>0</v>
      </c>
      <c r="O9" s="5"/>
      <c r="P9" s="4">
        <v>0.4</v>
      </c>
      <c r="Q9" s="5"/>
      <c r="R9" s="4">
        <f t="shared" si="2"/>
        <v>-0.4</v>
      </c>
      <c r="S9" s="5"/>
      <c r="T9" s="6">
        <f t="shared" si="3"/>
        <v>0</v>
      </c>
      <c r="U9" s="5"/>
      <c r="V9" s="4">
        <v>11500.4</v>
      </c>
    </row>
    <row r="10" spans="1:24" x14ac:dyDescent="0.4">
      <c r="A10" s="1"/>
      <c r="B10" s="1"/>
      <c r="C10" s="1"/>
      <c r="D10" s="1"/>
      <c r="E10" s="1" t="s">
        <v>63</v>
      </c>
      <c r="F10" s="4">
        <v>0</v>
      </c>
      <c r="G10" s="5"/>
      <c r="H10" s="4">
        <v>0</v>
      </c>
      <c r="I10" s="5"/>
      <c r="J10" s="4">
        <f t="shared" si="0"/>
        <v>0</v>
      </c>
      <c r="K10" s="5"/>
      <c r="L10" s="6">
        <f t="shared" si="1"/>
        <v>0</v>
      </c>
      <c r="M10" s="5"/>
      <c r="N10" s="4">
        <v>41966.6</v>
      </c>
      <c r="O10" s="5"/>
      <c r="P10" s="4">
        <v>52590.6</v>
      </c>
      <c r="Q10" s="5"/>
      <c r="R10" s="4">
        <f t="shared" si="2"/>
        <v>-10624</v>
      </c>
      <c r="S10" s="5"/>
      <c r="T10" s="6">
        <f t="shared" si="3"/>
        <v>0.79798999999999998</v>
      </c>
      <c r="U10" s="5"/>
      <c r="V10" s="4">
        <v>52590.6</v>
      </c>
      <c r="X10" t="s">
        <v>159</v>
      </c>
    </row>
    <row r="11" spans="1:24" x14ac:dyDescent="0.4">
      <c r="A11" s="1"/>
      <c r="B11" s="1"/>
      <c r="C11" s="1"/>
      <c r="D11" s="1"/>
      <c r="E11" s="1" t="s">
        <v>64</v>
      </c>
      <c r="F11" s="4">
        <v>709</v>
      </c>
      <c r="G11" s="5"/>
      <c r="H11" s="4">
        <v>0</v>
      </c>
      <c r="I11" s="5"/>
      <c r="J11" s="4">
        <f t="shared" si="0"/>
        <v>709</v>
      </c>
      <c r="K11" s="5"/>
      <c r="L11" s="6">
        <f t="shared" si="1"/>
        <v>1</v>
      </c>
      <c r="M11" s="5"/>
      <c r="N11" s="4">
        <v>212392</v>
      </c>
      <c r="O11" s="5"/>
      <c r="P11" s="4">
        <v>221667</v>
      </c>
      <c r="Q11" s="5"/>
      <c r="R11" s="4">
        <f t="shared" si="2"/>
        <v>-9275</v>
      </c>
      <c r="S11" s="5"/>
      <c r="T11" s="6">
        <f t="shared" si="3"/>
        <v>0.95816000000000001</v>
      </c>
      <c r="U11" s="5"/>
      <c r="V11" s="4">
        <v>221667</v>
      </c>
      <c r="X11" t="s">
        <v>160</v>
      </c>
    </row>
    <row r="12" spans="1:24" x14ac:dyDescent="0.4">
      <c r="A12" s="1"/>
      <c r="B12" s="1"/>
      <c r="C12" s="1"/>
      <c r="D12" s="1"/>
      <c r="E12" s="1" t="s">
        <v>102</v>
      </c>
      <c r="F12" s="4">
        <v>0</v>
      </c>
      <c r="G12" s="5"/>
      <c r="H12" s="4">
        <v>0</v>
      </c>
      <c r="I12" s="5"/>
      <c r="J12" s="4">
        <f t="shared" si="0"/>
        <v>0</v>
      </c>
      <c r="K12" s="5"/>
      <c r="L12" s="6">
        <f t="shared" si="1"/>
        <v>0</v>
      </c>
      <c r="M12" s="5"/>
      <c r="N12" s="4">
        <v>0</v>
      </c>
      <c r="O12" s="5"/>
      <c r="P12" s="4">
        <v>0</v>
      </c>
      <c r="Q12" s="5"/>
      <c r="R12" s="4">
        <f t="shared" si="2"/>
        <v>0</v>
      </c>
      <c r="S12" s="5"/>
      <c r="T12" s="6">
        <f t="shared" si="3"/>
        <v>0</v>
      </c>
      <c r="U12" s="5"/>
      <c r="V12" s="4">
        <v>0</v>
      </c>
    </row>
    <row r="13" spans="1:24" x14ac:dyDescent="0.4">
      <c r="A13" s="1"/>
      <c r="B13" s="1"/>
      <c r="C13" s="1"/>
      <c r="D13" s="1"/>
      <c r="E13" s="1" t="s">
        <v>65</v>
      </c>
      <c r="F13" s="4">
        <v>0</v>
      </c>
      <c r="G13" s="5"/>
      <c r="H13" s="4">
        <v>0</v>
      </c>
      <c r="I13" s="5"/>
      <c r="J13" s="4">
        <f t="shared" si="0"/>
        <v>0</v>
      </c>
      <c r="K13" s="5"/>
      <c r="L13" s="6">
        <f t="shared" si="1"/>
        <v>0</v>
      </c>
      <c r="M13" s="5"/>
      <c r="N13" s="4">
        <v>61359.22</v>
      </c>
      <c r="O13" s="5"/>
      <c r="P13" s="4">
        <v>61359.22</v>
      </c>
      <c r="Q13" s="5"/>
      <c r="R13" s="4">
        <f t="shared" si="2"/>
        <v>0</v>
      </c>
      <c r="S13" s="5"/>
      <c r="T13" s="6">
        <f t="shared" si="3"/>
        <v>1</v>
      </c>
      <c r="U13" s="5"/>
      <c r="V13" s="4">
        <v>61359.22</v>
      </c>
    </row>
    <row r="14" spans="1:24" x14ac:dyDescent="0.4">
      <c r="A14" s="1"/>
      <c r="B14" s="1"/>
      <c r="C14" s="1"/>
      <c r="D14" s="1"/>
      <c r="E14" s="1" t="s">
        <v>66</v>
      </c>
      <c r="F14" s="4">
        <v>0</v>
      </c>
      <c r="G14" s="5"/>
      <c r="H14" s="4">
        <v>0</v>
      </c>
      <c r="I14" s="5"/>
      <c r="J14" s="4">
        <f t="shared" si="0"/>
        <v>0</v>
      </c>
      <c r="K14" s="5"/>
      <c r="L14" s="6">
        <f t="shared" si="1"/>
        <v>0</v>
      </c>
      <c r="M14" s="5"/>
      <c r="N14" s="4">
        <v>750</v>
      </c>
      <c r="O14" s="5"/>
      <c r="P14" s="4">
        <v>750</v>
      </c>
      <c r="Q14" s="5"/>
      <c r="R14" s="4">
        <f t="shared" si="2"/>
        <v>0</v>
      </c>
      <c r="S14" s="5"/>
      <c r="T14" s="6">
        <f t="shared" si="3"/>
        <v>1</v>
      </c>
      <c r="U14" s="5"/>
      <c r="V14" s="4">
        <v>750</v>
      </c>
    </row>
    <row r="15" spans="1:24" x14ac:dyDescent="0.4">
      <c r="A15" s="1"/>
      <c r="B15" s="1"/>
      <c r="C15" s="1"/>
      <c r="D15" s="1"/>
      <c r="E15" s="1" t="s">
        <v>103</v>
      </c>
      <c r="F15" s="4">
        <v>0</v>
      </c>
      <c r="G15" s="5"/>
      <c r="H15" s="4">
        <v>0</v>
      </c>
      <c r="I15" s="5"/>
      <c r="J15" s="4">
        <f t="shared" si="0"/>
        <v>0</v>
      </c>
      <c r="K15" s="5"/>
      <c r="L15" s="6">
        <f t="shared" si="1"/>
        <v>0</v>
      </c>
      <c r="M15" s="5"/>
      <c r="N15" s="4">
        <v>0</v>
      </c>
      <c r="O15" s="5"/>
      <c r="P15" s="4">
        <v>0</v>
      </c>
      <c r="Q15" s="5"/>
      <c r="R15" s="4">
        <f t="shared" si="2"/>
        <v>0</v>
      </c>
      <c r="S15" s="5"/>
      <c r="T15" s="6">
        <f t="shared" si="3"/>
        <v>0</v>
      </c>
      <c r="U15" s="5"/>
      <c r="V15" s="4">
        <v>0</v>
      </c>
    </row>
    <row r="16" spans="1:24" x14ac:dyDescent="0.4">
      <c r="A16" s="1"/>
      <c r="B16" s="1"/>
      <c r="C16" s="1"/>
      <c r="D16" s="1"/>
      <c r="E16" s="1" t="s">
        <v>67</v>
      </c>
      <c r="F16" s="4">
        <v>805</v>
      </c>
      <c r="G16" s="5"/>
      <c r="H16" s="4">
        <v>1275</v>
      </c>
      <c r="I16" s="5"/>
      <c r="J16" s="4">
        <f t="shared" si="0"/>
        <v>-470</v>
      </c>
      <c r="K16" s="5"/>
      <c r="L16" s="6">
        <f t="shared" si="1"/>
        <v>0.63136999999999999</v>
      </c>
      <c r="M16" s="5"/>
      <c r="N16" s="4">
        <v>41155.949999999997</v>
      </c>
      <c r="O16" s="5"/>
      <c r="P16" s="4">
        <v>40839.449999999997</v>
      </c>
      <c r="Q16" s="5"/>
      <c r="R16" s="4">
        <f t="shared" si="2"/>
        <v>316.5</v>
      </c>
      <c r="S16" s="5"/>
      <c r="T16" s="6">
        <f t="shared" si="3"/>
        <v>1.0077499999999999</v>
      </c>
      <c r="U16" s="5"/>
      <c r="V16" s="4">
        <v>56898.45</v>
      </c>
    </row>
    <row r="17" spans="1:24" x14ac:dyDescent="0.4">
      <c r="A17" s="1"/>
      <c r="B17" s="1"/>
      <c r="C17" s="1"/>
      <c r="D17" s="1"/>
      <c r="E17" s="1" t="s">
        <v>68</v>
      </c>
      <c r="F17" s="4">
        <v>1066.18</v>
      </c>
      <c r="G17" s="5"/>
      <c r="H17" s="4">
        <v>1452.22</v>
      </c>
      <c r="I17" s="5"/>
      <c r="J17" s="4">
        <f t="shared" si="0"/>
        <v>-386.04</v>
      </c>
      <c r="K17" s="5"/>
      <c r="L17" s="6">
        <f t="shared" si="1"/>
        <v>0.73416999999999999</v>
      </c>
      <c r="M17" s="5"/>
      <c r="N17" s="4">
        <v>13779.81</v>
      </c>
      <c r="O17" s="5"/>
      <c r="P17" s="4">
        <v>11836.77</v>
      </c>
      <c r="Q17" s="5"/>
      <c r="R17" s="4">
        <f t="shared" si="2"/>
        <v>1943.04</v>
      </c>
      <c r="S17" s="5"/>
      <c r="T17" s="6">
        <f t="shared" si="3"/>
        <v>1.16415</v>
      </c>
      <c r="U17" s="5"/>
      <c r="V17" s="4">
        <v>19141.96</v>
      </c>
    </row>
    <row r="18" spans="1:24" x14ac:dyDescent="0.4">
      <c r="A18" s="1"/>
      <c r="B18" s="1"/>
      <c r="C18" s="1"/>
      <c r="D18" s="1"/>
      <c r="E18" s="1" t="s">
        <v>69</v>
      </c>
      <c r="F18" s="4">
        <v>100</v>
      </c>
      <c r="G18" s="5"/>
      <c r="H18" s="4">
        <v>1500</v>
      </c>
      <c r="I18" s="5"/>
      <c r="J18" s="4">
        <f t="shared" si="0"/>
        <v>-1400</v>
      </c>
      <c r="K18" s="5"/>
      <c r="L18" s="6">
        <f t="shared" si="1"/>
        <v>6.6669999999999993E-2</v>
      </c>
      <c r="M18" s="5"/>
      <c r="N18" s="4">
        <v>38071.17</v>
      </c>
      <c r="O18" s="5"/>
      <c r="P18" s="4">
        <v>39682.769999999997</v>
      </c>
      <c r="Q18" s="5"/>
      <c r="R18" s="4">
        <f t="shared" si="2"/>
        <v>-1611.6</v>
      </c>
      <c r="S18" s="5"/>
      <c r="T18" s="6">
        <f t="shared" si="3"/>
        <v>0.95938999999999997</v>
      </c>
      <c r="U18" s="5"/>
      <c r="V18" s="4">
        <v>44082.77</v>
      </c>
      <c r="X18" t="s">
        <v>161</v>
      </c>
    </row>
    <row r="19" spans="1:24" x14ac:dyDescent="0.4">
      <c r="A19" s="1"/>
      <c r="B19" s="1"/>
      <c r="C19" s="1"/>
      <c r="D19" s="1"/>
      <c r="E19" s="1" t="s">
        <v>70</v>
      </c>
      <c r="F19" s="4">
        <v>210</v>
      </c>
      <c r="G19" s="5"/>
      <c r="H19" s="4">
        <v>1100</v>
      </c>
      <c r="I19" s="5"/>
      <c r="J19" s="4">
        <f t="shared" si="0"/>
        <v>-890</v>
      </c>
      <c r="K19" s="5"/>
      <c r="L19" s="6">
        <f t="shared" si="1"/>
        <v>0.19091</v>
      </c>
      <c r="M19" s="5"/>
      <c r="N19" s="4">
        <v>12145</v>
      </c>
      <c r="O19" s="5"/>
      <c r="P19" s="4">
        <v>18690</v>
      </c>
      <c r="Q19" s="5"/>
      <c r="R19" s="4">
        <f t="shared" si="2"/>
        <v>-6545</v>
      </c>
      <c r="S19" s="5"/>
      <c r="T19" s="6">
        <f t="shared" si="3"/>
        <v>0.64981</v>
      </c>
      <c r="U19" s="5"/>
      <c r="V19" s="4">
        <v>23220</v>
      </c>
      <c r="X19" t="s">
        <v>162</v>
      </c>
    </row>
    <row r="20" spans="1:24" x14ac:dyDescent="0.4">
      <c r="A20" s="1"/>
      <c r="B20" s="1"/>
      <c r="C20" s="1"/>
      <c r="D20" s="1"/>
      <c r="E20" s="1" t="s">
        <v>104</v>
      </c>
      <c r="F20" s="4">
        <v>0</v>
      </c>
      <c r="G20" s="5"/>
      <c r="H20" s="4">
        <v>0</v>
      </c>
      <c r="I20" s="5"/>
      <c r="J20" s="4">
        <f t="shared" si="0"/>
        <v>0</v>
      </c>
      <c r="K20" s="5"/>
      <c r="L20" s="6">
        <f t="shared" si="1"/>
        <v>0</v>
      </c>
      <c r="M20" s="5"/>
      <c r="N20" s="4">
        <v>0</v>
      </c>
      <c r="O20" s="5"/>
      <c r="P20" s="4">
        <v>0</v>
      </c>
      <c r="Q20" s="5"/>
      <c r="R20" s="4">
        <f t="shared" si="2"/>
        <v>0</v>
      </c>
      <c r="S20" s="5"/>
      <c r="T20" s="6">
        <f t="shared" si="3"/>
        <v>0</v>
      </c>
      <c r="U20" s="5"/>
      <c r="V20" s="4">
        <v>15.8</v>
      </c>
    </row>
    <row r="21" spans="1:24" x14ac:dyDescent="0.4">
      <c r="A21" s="1"/>
      <c r="B21" s="1"/>
      <c r="C21" s="1"/>
      <c r="D21" s="1"/>
      <c r="E21" s="1" t="s">
        <v>105</v>
      </c>
      <c r="F21" s="4">
        <v>0</v>
      </c>
      <c r="G21" s="5"/>
      <c r="H21" s="4">
        <v>0</v>
      </c>
      <c r="I21" s="5"/>
      <c r="J21" s="4">
        <f t="shared" si="0"/>
        <v>0</v>
      </c>
      <c r="K21" s="5"/>
      <c r="L21" s="6">
        <f t="shared" si="1"/>
        <v>0</v>
      </c>
      <c r="M21" s="5"/>
      <c r="N21" s="4">
        <v>0</v>
      </c>
      <c r="O21" s="5"/>
      <c r="P21" s="4">
        <v>0</v>
      </c>
      <c r="Q21" s="5"/>
      <c r="R21" s="4">
        <f t="shared" si="2"/>
        <v>0</v>
      </c>
      <c r="S21" s="5"/>
      <c r="T21" s="6">
        <f t="shared" si="3"/>
        <v>0</v>
      </c>
      <c r="U21" s="5"/>
      <c r="V21" s="4">
        <v>0</v>
      </c>
    </row>
    <row r="22" spans="1:24" x14ac:dyDescent="0.4">
      <c r="A22" s="1"/>
      <c r="B22" s="1"/>
      <c r="C22" s="1"/>
      <c r="D22" s="1"/>
      <c r="E22" s="1" t="s">
        <v>106</v>
      </c>
      <c r="F22" s="4">
        <v>0</v>
      </c>
      <c r="G22" s="5"/>
      <c r="H22" s="4">
        <v>0</v>
      </c>
      <c r="I22" s="5"/>
      <c r="J22" s="4">
        <f t="shared" si="0"/>
        <v>0</v>
      </c>
      <c r="K22" s="5"/>
      <c r="L22" s="6">
        <f t="shared" si="1"/>
        <v>0</v>
      </c>
      <c r="M22" s="5"/>
      <c r="N22" s="4">
        <v>0</v>
      </c>
      <c r="O22" s="5"/>
      <c r="P22" s="4">
        <v>0</v>
      </c>
      <c r="Q22" s="5"/>
      <c r="R22" s="4">
        <f t="shared" si="2"/>
        <v>0</v>
      </c>
      <c r="S22" s="5"/>
      <c r="T22" s="6">
        <f t="shared" si="3"/>
        <v>0</v>
      </c>
      <c r="U22" s="5"/>
      <c r="V22" s="4">
        <v>0</v>
      </c>
    </row>
    <row r="23" spans="1:24" ht="15" thickBot="1" x14ac:dyDescent="0.45">
      <c r="A23" s="1"/>
      <c r="B23" s="1"/>
      <c r="C23" s="1"/>
      <c r="D23" s="1"/>
      <c r="E23" s="1" t="s">
        <v>71</v>
      </c>
      <c r="F23" s="9">
        <v>0</v>
      </c>
      <c r="G23" s="5"/>
      <c r="H23" s="9">
        <v>0</v>
      </c>
      <c r="I23" s="5"/>
      <c r="J23" s="9">
        <f t="shared" si="0"/>
        <v>0</v>
      </c>
      <c r="K23" s="5"/>
      <c r="L23" s="10">
        <f t="shared" si="1"/>
        <v>0</v>
      </c>
      <c r="M23" s="5"/>
      <c r="N23" s="9">
        <v>0</v>
      </c>
      <c r="O23" s="5"/>
      <c r="P23" s="9">
        <v>15</v>
      </c>
      <c r="Q23" s="5"/>
      <c r="R23" s="9">
        <f t="shared" si="2"/>
        <v>-15</v>
      </c>
      <c r="S23" s="5"/>
      <c r="T23" s="10">
        <f t="shared" si="3"/>
        <v>0</v>
      </c>
      <c r="U23" s="5"/>
      <c r="V23" s="9">
        <v>15</v>
      </c>
    </row>
    <row r="24" spans="1:24" ht="15" thickBot="1" x14ac:dyDescent="0.45">
      <c r="A24" s="1"/>
      <c r="B24" s="1"/>
      <c r="C24" s="1"/>
      <c r="D24" s="1" t="s">
        <v>72</v>
      </c>
      <c r="E24" s="1"/>
      <c r="F24" s="11">
        <f>ROUND(SUM(F5:F23),5)</f>
        <v>18511.88</v>
      </c>
      <c r="G24" s="5"/>
      <c r="H24" s="11">
        <f>ROUND(SUM(H5:H23),5)</f>
        <v>21316.22</v>
      </c>
      <c r="I24" s="5"/>
      <c r="J24" s="11">
        <f t="shared" si="0"/>
        <v>-2804.34</v>
      </c>
      <c r="K24" s="5"/>
      <c r="L24" s="12">
        <f t="shared" si="1"/>
        <v>0.86843999999999999</v>
      </c>
      <c r="M24" s="5"/>
      <c r="N24" s="11">
        <f>ROUND(SUM(N5:N23),5)</f>
        <v>647568.80000000005</v>
      </c>
      <c r="O24" s="5"/>
      <c r="P24" s="11">
        <f>ROUND(SUM(P5:P23),5)</f>
        <v>688424.39</v>
      </c>
      <c r="Q24" s="5"/>
      <c r="R24" s="11">
        <f t="shared" si="2"/>
        <v>-40855.589999999997</v>
      </c>
      <c r="S24" s="5"/>
      <c r="T24" s="12">
        <f t="shared" si="3"/>
        <v>0.94064999999999999</v>
      </c>
      <c r="U24" s="5"/>
      <c r="V24" s="11">
        <f>ROUND(SUM(V5:V23),5)</f>
        <v>889722.38</v>
      </c>
    </row>
    <row r="25" spans="1:24" x14ac:dyDescent="0.4">
      <c r="A25" s="1"/>
      <c r="B25" s="1"/>
      <c r="C25" s="1" t="s">
        <v>73</v>
      </c>
      <c r="D25" s="1"/>
      <c r="E25" s="1"/>
      <c r="F25" s="4">
        <f>F24</f>
        <v>18511.88</v>
      </c>
      <c r="G25" s="5"/>
      <c r="H25" s="4">
        <f>H24</f>
        <v>21316.22</v>
      </c>
      <c r="I25" s="5"/>
      <c r="J25" s="4">
        <f t="shared" si="0"/>
        <v>-2804.34</v>
      </c>
      <c r="K25" s="5"/>
      <c r="L25" s="6">
        <f t="shared" si="1"/>
        <v>0.86843999999999999</v>
      </c>
      <c r="M25" s="5"/>
      <c r="N25" s="4">
        <f>N24</f>
        <v>647568.80000000005</v>
      </c>
      <c r="O25" s="5"/>
      <c r="P25" s="4">
        <f>P24</f>
        <v>688424.39</v>
      </c>
      <c r="Q25" s="5"/>
      <c r="R25" s="4">
        <f t="shared" si="2"/>
        <v>-40855.589999999997</v>
      </c>
      <c r="S25" s="5"/>
      <c r="T25" s="6">
        <f t="shared" si="3"/>
        <v>0.94064999999999999</v>
      </c>
      <c r="U25" s="5"/>
      <c r="V25" s="4">
        <f>V24</f>
        <v>889722.38</v>
      </c>
    </row>
    <row r="26" spans="1:24" x14ac:dyDescent="0.4">
      <c r="A26" s="1"/>
      <c r="B26" s="1"/>
      <c r="C26" s="1"/>
      <c r="D26" s="1" t="s">
        <v>74</v>
      </c>
      <c r="E26" s="1"/>
      <c r="F26" s="4"/>
      <c r="G26" s="5"/>
      <c r="H26" s="4"/>
      <c r="I26" s="5"/>
      <c r="J26" s="4"/>
      <c r="K26" s="5"/>
      <c r="L26" s="6"/>
      <c r="M26" s="5"/>
      <c r="N26" s="4"/>
      <c r="O26" s="5"/>
      <c r="P26" s="4"/>
      <c r="Q26" s="5"/>
      <c r="R26" s="4"/>
      <c r="S26" s="5"/>
      <c r="T26" s="6"/>
      <c r="U26" s="5"/>
      <c r="V26" s="4"/>
    </row>
    <row r="27" spans="1:24" x14ac:dyDescent="0.4">
      <c r="A27" s="1"/>
      <c r="B27" s="1"/>
      <c r="C27" s="1"/>
      <c r="D27" s="1"/>
      <c r="E27" s="1" t="s">
        <v>75</v>
      </c>
      <c r="F27" s="4">
        <v>526</v>
      </c>
      <c r="G27" s="5"/>
      <c r="H27" s="4">
        <v>453.95</v>
      </c>
      <c r="I27" s="5"/>
      <c r="J27" s="4">
        <f t="shared" ref="J27:J37" si="4">ROUND((F27-H27),5)</f>
        <v>72.05</v>
      </c>
      <c r="K27" s="5"/>
      <c r="L27" s="6">
        <f t="shared" ref="L27:L37" si="5">ROUND(IF(H27=0, IF(F27=0, 0, 1), F27/H27),5)</f>
        <v>1.15872</v>
      </c>
      <c r="M27" s="5"/>
      <c r="N27" s="4">
        <v>5863.15</v>
      </c>
      <c r="O27" s="5"/>
      <c r="P27" s="4">
        <v>5084.0600000000004</v>
      </c>
      <c r="Q27" s="5"/>
      <c r="R27" s="4">
        <f t="shared" ref="R27:R37" si="6">ROUND((N27-P27),5)</f>
        <v>779.09</v>
      </c>
      <c r="S27" s="5"/>
      <c r="T27" s="6">
        <f t="shared" ref="T27:T37" si="7">ROUND(IF(P27=0, IF(N27=0, 0, 1), N27/P27),5)</f>
        <v>1.15324</v>
      </c>
      <c r="U27" s="5"/>
      <c r="V27" s="4">
        <v>8195.7199999999993</v>
      </c>
    </row>
    <row r="28" spans="1:24" x14ac:dyDescent="0.4">
      <c r="A28" s="1"/>
      <c r="B28" s="1"/>
      <c r="C28" s="1"/>
      <c r="D28" s="1"/>
      <c r="E28" s="1" t="s">
        <v>76</v>
      </c>
      <c r="F28" s="4">
        <v>34756.31</v>
      </c>
      <c r="G28" s="5"/>
      <c r="H28" s="4">
        <v>28813.279999999999</v>
      </c>
      <c r="I28" s="5"/>
      <c r="J28" s="4">
        <f t="shared" si="4"/>
        <v>5943.03</v>
      </c>
      <c r="K28" s="5"/>
      <c r="L28" s="6">
        <f t="shared" si="5"/>
        <v>1.2062600000000001</v>
      </c>
      <c r="M28" s="5"/>
      <c r="N28" s="4">
        <v>248266.28</v>
      </c>
      <c r="O28" s="5"/>
      <c r="P28" s="4">
        <v>245032.32000000001</v>
      </c>
      <c r="Q28" s="5"/>
      <c r="R28" s="4">
        <f t="shared" si="6"/>
        <v>3233.96</v>
      </c>
      <c r="S28" s="5"/>
      <c r="T28" s="6">
        <f t="shared" si="7"/>
        <v>1.0132000000000001</v>
      </c>
      <c r="U28" s="5"/>
      <c r="V28" s="4">
        <v>365060.67</v>
      </c>
    </row>
    <row r="29" spans="1:24" x14ac:dyDescent="0.4">
      <c r="A29" s="1"/>
      <c r="B29" s="1"/>
      <c r="C29" s="1"/>
      <c r="D29" s="1"/>
      <c r="E29" s="1" t="s">
        <v>77</v>
      </c>
      <c r="F29" s="4">
        <v>0</v>
      </c>
      <c r="G29" s="5"/>
      <c r="H29" s="4">
        <v>0</v>
      </c>
      <c r="I29" s="5"/>
      <c r="J29" s="4">
        <f t="shared" si="4"/>
        <v>0</v>
      </c>
      <c r="K29" s="5"/>
      <c r="L29" s="6">
        <f t="shared" si="5"/>
        <v>0</v>
      </c>
      <c r="M29" s="5"/>
      <c r="N29" s="4">
        <v>7995.86</v>
      </c>
      <c r="O29" s="5"/>
      <c r="P29" s="4">
        <v>7143.86</v>
      </c>
      <c r="Q29" s="5"/>
      <c r="R29" s="4">
        <f t="shared" si="6"/>
        <v>852</v>
      </c>
      <c r="S29" s="5"/>
      <c r="T29" s="6">
        <f t="shared" si="7"/>
        <v>1.1192599999999999</v>
      </c>
      <c r="U29" s="5"/>
      <c r="V29" s="4">
        <v>7143.86</v>
      </c>
    </row>
    <row r="30" spans="1:24" x14ac:dyDescent="0.4">
      <c r="A30" s="1"/>
      <c r="B30" s="1"/>
      <c r="C30" s="1"/>
      <c r="D30" s="1"/>
      <c r="E30" s="1" t="s">
        <v>78</v>
      </c>
      <c r="F30" s="4">
        <v>427.52</v>
      </c>
      <c r="G30" s="5"/>
      <c r="H30" s="4">
        <v>0</v>
      </c>
      <c r="I30" s="5"/>
      <c r="J30" s="4">
        <f t="shared" si="4"/>
        <v>427.52</v>
      </c>
      <c r="K30" s="5"/>
      <c r="L30" s="6">
        <f t="shared" si="5"/>
        <v>1</v>
      </c>
      <c r="M30" s="5"/>
      <c r="N30" s="4">
        <v>221144.76</v>
      </c>
      <c r="O30" s="5"/>
      <c r="P30" s="4">
        <v>232767.38</v>
      </c>
      <c r="Q30" s="5"/>
      <c r="R30" s="4">
        <f t="shared" si="6"/>
        <v>-11622.62</v>
      </c>
      <c r="S30" s="5"/>
      <c r="T30" s="6">
        <f t="shared" si="7"/>
        <v>0.95006999999999997</v>
      </c>
      <c r="U30" s="5"/>
      <c r="V30" s="4">
        <v>232767.38</v>
      </c>
      <c r="X30" t="s">
        <v>160</v>
      </c>
    </row>
    <row r="31" spans="1:24" x14ac:dyDescent="0.4">
      <c r="A31" s="1"/>
      <c r="B31" s="1"/>
      <c r="C31" s="1"/>
      <c r="D31" s="1"/>
      <c r="E31" s="1" t="s">
        <v>79</v>
      </c>
      <c r="F31" s="4">
        <v>0</v>
      </c>
      <c r="G31" s="5"/>
      <c r="H31" s="4">
        <v>0</v>
      </c>
      <c r="I31" s="5"/>
      <c r="J31" s="4">
        <f t="shared" si="4"/>
        <v>0</v>
      </c>
      <c r="K31" s="5"/>
      <c r="L31" s="6">
        <f t="shared" si="5"/>
        <v>0</v>
      </c>
      <c r="M31" s="5"/>
      <c r="N31" s="4">
        <v>1048.45</v>
      </c>
      <c r="O31" s="5"/>
      <c r="P31" s="4">
        <v>298.45</v>
      </c>
      <c r="Q31" s="5"/>
      <c r="R31" s="4">
        <f t="shared" si="6"/>
        <v>750</v>
      </c>
      <c r="S31" s="5"/>
      <c r="T31" s="6">
        <f t="shared" si="7"/>
        <v>3.5129800000000002</v>
      </c>
      <c r="U31" s="5"/>
      <c r="V31" s="4">
        <v>298.45</v>
      </c>
    </row>
    <row r="32" spans="1:24" x14ac:dyDescent="0.4">
      <c r="A32" s="1"/>
      <c r="B32" s="1"/>
      <c r="C32" s="1"/>
      <c r="D32" s="1"/>
      <c r="E32" s="1" t="s">
        <v>80</v>
      </c>
      <c r="F32" s="4">
        <v>3130.32</v>
      </c>
      <c r="G32" s="5"/>
      <c r="H32" s="4">
        <v>3130</v>
      </c>
      <c r="I32" s="5"/>
      <c r="J32" s="4">
        <f t="shared" si="4"/>
        <v>0.32</v>
      </c>
      <c r="K32" s="5"/>
      <c r="L32" s="6">
        <f t="shared" si="5"/>
        <v>1.0001</v>
      </c>
      <c r="M32" s="5"/>
      <c r="N32" s="4">
        <v>43564.65</v>
      </c>
      <c r="O32" s="5"/>
      <c r="P32" s="4">
        <v>47009.69</v>
      </c>
      <c r="Q32" s="5"/>
      <c r="R32" s="4">
        <f t="shared" si="6"/>
        <v>-3445.04</v>
      </c>
      <c r="S32" s="5"/>
      <c r="T32" s="6">
        <f t="shared" si="7"/>
        <v>0.92671999999999999</v>
      </c>
      <c r="U32" s="5"/>
      <c r="V32" s="4">
        <v>65289.46</v>
      </c>
    </row>
    <row r="33" spans="1:24" x14ac:dyDescent="0.4">
      <c r="A33" s="1"/>
      <c r="B33" s="1"/>
      <c r="C33" s="1"/>
      <c r="D33" s="1"/>
      <c r="E33" s="1" t="s">
        <v>81</v>
      </c>
      <c r="F33" s="4">
        <v>1328.24</v>
      </c>
      <c r="G33" s="5"/>
      <c r="H33" s="4">
        <v>878.16</v>
      </c>
      <c r="I33" s="5"/>
      <c r="J33" s="4">
        <f t="shared" si="4"/>
        <v>450.08</v>
      </c>
      <c r="K33" s="5"/>
      <c r="L33" s="6">
        <f t="shared" si="5"/>
        <v>1.5125299999999999</v>
      </c>
      <c r="M33" s="5"/>
      <c r="N33" s="4">
        <v>8509.43</v>
      </c>
      <c r="O33" s="5"/>
      <c r="P33" s="4">
        <v>9124.73</v>
      </c>
      <c r="Q33" s="5"/>
      <c r="R33" s="4">
        <f t="shared" si="6"/>
        <v>-615.29999999999995</v>
      </c>
      <c r="S33" s="5"/>
      <c r="T33" s="6">
        <f t="shared" si="7"/>
        <v>0.93257000000000001</v>
      </c>
      <c r="U33" s="5"/>
      <c r="V33" s="4">
        <v>15811.26</v>
      </c>
    </row>
    <row r="34" spans="1:24" x14ac:dyDescent="0.4">
      <c r="A34" s="1"/>
      <c r="B34" s="1"/>
      <c r="C34" s="1"/>
      <c r="D34" s="1"/>
      <c r="E34" s="1" t="s">
        <v>82</v>
      </c>
      <c r="F34" s="4">
        <v>72.48</v>
      </c>
      <c r="G34" s="5"/>
      <c r="H34" s="4">
        <v>750</v>
      </c>
      <c r="I34" s="5"/>
      <c r="J34" s="4">
        <f t="shared" si="4"/>
        <v>-677.52</v>
      </c>
      <c r="K34" s="5"/>
      <c r="L34" s="6">
        <f t="shared" si="5"/>
        <v>9.6640000000000004E-2</v>
      </c>
      <c r="M34" s="5"/>
      <c r="N34" s="4">
        <v>24941.599999999999</v>
      </c>
      <c r="O34" s="5"/>
      <c r="P34" s="4">
        <v>13946.71</v>
      </c>
      <c r="Q34" s="5"/>
      <c r="R34" s="4">
        <f t="shared" si="6"/>
        <v>10994.89</v>
      </c>
      <c r="S34" s="5"/>
      <c r="T34" s="6">
        <f t="shared" si="7"/>
        <v>1.7883500000000001</v>
      </c>
      <c r="U34" s="5"/>
      <c r="V34" s="4">
        <v>16146.71</v>
      </c>
    </row>
    <row r="35" spans="1:24" x14ac:dyDescent="0.4">
      <c r="A35" s="1"/>
      <c r="B35" s="1"/>
      <c r="C35" s="1"/>
      <c r="D35" s="1"/>
      <c r="E35" s="1" t="s">
        <v>83</v>
      </c>
      <c r="F35" s="4">
        <v>100</v>
      </c>
      <c r="G35" s="5"/>
      <c r="H35" s="4">
        <v>660</v>
      </c>
      <c r="I35" s="5"/>
      <c r="J35" s="4">
        <f t="shared" si="4"/>
        <v>-560</v>
      </c>
      <c r="K35" s="5"/>
      <c r="L35" s="6">
        <f t="shared" si="5"/>
        <v>0.15151999999999999</v>
      </c>
      <c r="M35" s="5"/>
      <c r="N35" s="4">
        <v>11522.43</v>
      </c>
      <c r="O35" s="5"/>
      <c r="P35" s="4">
        <v>10207.43</v>
      </c>
      <c r="Q35" s="5"/>
      <c r="R35" s="4">
        <f t="shared" si="6"/>
        <v>1315</v>
      </c>
      <c r="S35" s="5"/>
      <c r="T35" s="6">
        <f t="shared" si="7"/>
        <v>1.12883</v>
      </c>
      <c r="U35" s="5"/>
      <c r="V35" s="4">
        <v>12847.43</v>
      </c>
    </row>
    <row r="36" spans="1:24" x14ac:dyDescent="0.4">
      <c r="A36" s="1"/>
      <c r="B36" s="1"/>
      <c r="C36" s="1"/>
      <c r="D36" s="1"/>
      <c r="E36" s="1" t="s">
        <v>84</v>
      </c>
      <c r="F36" s="4">
        <v>5382.23</v>
      </c>
      <c r="G36" s="5"/>
      <c r="H36" s="4">
        <v>0</v>
      </c>
      <c r="I36" s="5"/>
      <c r="J36" s="4">
        <f t="shared" si="4"/>
        <v>5382.23</v>
      </c>
      <c r="K36" s="5"/>
      <c r="L36" s="6">
        <f t="shared" si="5"/>
        <v>1</v>
      </c>
      <c r="M36" s="5"/>
      <c r="N36" s="4">
        <v>55412.52</v>
      </c>
      <c r="O36" s="5"/>
      <c r="P36" s="4">
        <v>69443.570000000007</v>
      </c>
      <c r="Q36" s="5"/>
      <c r="R36" s="4">
        <f t="shared" si="6"/>
        <v>-14031.05</v>
      </c>
      <c r="S36" s="5"/>
      <c r="T36" s="6">
        <f t="shared" si="7"/>
        <v>0.79795000000000005</v>
      </c>
      <c r="U36" s="5"/>
      <c r="V36" s="4">
        <v>98960.57</v>
      </c>
      <c r="X36" t="s">
        <v>163</v>
      </c>
    </row>
    <row r="37" spans="1:24" x14ac:dyDescent="0.4">
      <c r="A37" s="1"/>
      <c r="B37" s="1"/>
      <c r="C37" s="1"/>
      <c r="D37" s="1"/>
      <c r="E37" s="1" t="s">
        <v>86</v>
      </c>
      <c r="F37" s="4">
        <v>2595</v>
      </c>
      <c r="G37" s="5"/>
      <c r="H37" s="4">
        <v>7160</v>
      </c>
      <c r="I37" s="5"/>
      <c r="J37" s="4">
        <f t="shared" si="4"/>
        <v>-4565</v>
      </c>
      <c r="K37" s="5"/>
      <c r="L37" s="6">
        <f t="shared" si="5"/>
        <v>0.36242999999999997</v>
      </c>
      <c r="M37" s="5"/>
      <c r="N37" s="4">
        <v>27820</v>
      </c>
      <c r="O37" s="5"/>
      <c r="P37" s="4">
        <v>35296.54</v>
      </c>
      <c r="Q37" s="5"/>
      <c r="R37" s="4">
        <f t="shared" si="6"/>
        <v>-7476.54</v>
      </c>
      <c r="S37" s="5"/>
      <c r="T37" s="6">
        <f t="shared" si="7"/>
        <v>0.78817999999999999</v>
      </c>
      <c r="U37" s="5"/>
      <c r="V37" s="4">
        <v>48411.54</v>
      </c>
    </row>
    <row r="38" spans="1:24" ht="15" thickBot="1" x14ac:dyDescent="0.45">
      <c r="A38" s="1"/>
      <c r="B38" s="1"/>
      <c r="C38" s="1"/>
      <c r="D38" s="1"/>
      <c r="E38" s="1" t="s">
        <v>87</v>
      </c>
      <c r="F38" s="9">
        <v>0</v>
      </c>
      <c r="G38" s="5"/>
      <c r="H38" s="9"/>
      <c r="I38" s="5"/>
      <c r="J38" s="9"/>
      <c r="K38" s="5"/>
      <c r="L38" s="10"/>
      <c r="M38" s="5"/>
      <c r="N38" s="9">
        <v>0</v>
      </c>
      <c r="O38" s="5"/>
      <c r="P38" s="9"/>
      <c r="Q38" s="5"/>
      <c r="R38" s="9"/>
      <c r="S38" s="5"/>
      <c r="T38" s="10"/>
      <c r="U38" s="5"/>
      <c r="V38" s="9"/>
    </row>
    <row r="39" spans="1:24" ht="15" thickBot="1" x14ac:dyDescent="0.45">
      <c r="A39" s="1"/>
      <c r="B39" s="1"/>
      <c r="C39" s="1"/>
      <c r="D39" s="1" t="s">
        <v>88</v>
      </c>
      <c r="E39" s="1"/>
      <c r="F39" s="11">
        <f>ROUND(SUM(F26:F38),5)</f>
        <v>48318.1</v>
      </c>
      <c r="G39" s="5"/>
      <c r="H39" s="11">
        <f>ROUND(SUM(H26:H38),5)</f>
        <v>41845.39</v>
      </c>
      <c r="I39" s="5"/>
      <c r="J39" s="11">
        <f>ROUND((F39-H39),5)</f>
        <v>6472.71</v>
      </c>
      <c r="K39" s="5"/>
      <c r="L39" s="12">
        <f>ROUND(IF(H39=0, IF(F39=0, 0, 1), F39/H39),5)</f>
        <v>1.1546799999999999</v>
      </c>
      <c r="M39" s="5"/>
      <c r="N39" s="11">
        <f>ROUND(SUM(N26:N38),5)</f>
        <v>656089.13</v>
      </c>
      <c r="O39" s="5"/>
      <c r="P39" s="11">
        <f>ROUND(SUM(P26:P38),5)</f>
        <v>675354.74</v>
      </c>
      <c r="Q39" s="5"/>
      <c r="R39" s="11">
        <f>ROUND((N39-P39),5)</f>
        <v>-19265.61</v>
      </c>
      <c r="S39" s="5"/>
      <c r="T39" s="12">
        <f>ROUND(IF(P39=0, IF(N39=0, 0, 1), N39/P39),5)</f>
        <v>0.97146999999999994</v>
      </c>
      <c r="U39" s="5"/>
      <c r="V39" s="11">
        <f>ROUND(SUM(V26:V38),5)</f>
        <v>870933.05</v>
      </c>
    </row>
    <row r="40" spans="1:24" x14ac:dyDescent="0.4">
      <c r="A40" s="1"/>
      <c r="B40" s="1" t="s">
        <v>89</v>
      </c>
      <c r="C40" s="1"/>
      <c r="D40" s="1"/>
      <c r="E40" s="1"/>
      <c r="F40" s="4">
        <f>ROUND(F4+F25-F39,5)</f>
        <v>-29806.22</v>
      </c>
      <c r="G40" s="5"/>
      <c r="H40" s="4">
        <f>ROUND(H4+H25-H39,5)</f>
        <v>-20529.169999999998</v>
      </c>
      <c r="I40" s="5"/>
      <c r="J40" s="4">
        <f>ROUND((F40-H40),5)</f>
        <v>-9277.0499999999993</v>
      </c>
      <c r="K40" s="5"/>
      <c r="L40" s="6">
        <f>ROUND(IF(H40=0, IF(F40=0, 0, 1), F40/H40),5)</f>
        <v>1.4519</v>
      </c>
      <c r="M40" s="5"/>
      <c r="N40" s="4">
        <f>ROUND(N4+N25-N39,5)</f>
        <v>-8520.33</v>
      </c>
      <c r="O40" s="5"/>
      <c r="P40" s="4">
        <f>ROUND(P4+P25-P39,5)</f>
        <v>13069.65</v>
      </c>
      <c r="Q40" s="5"/>
      <c r="R40" s="4">
        <f>ROUND((N40-P40),5)</f>
        <v>-21589.98</v>
      </c>
      <c r="S40" s="5"/>
      <c r="T40" s="6">
        <f>ROUND(IF(P40=0, IF(N40=0, 0, 1), N40/P40),5)</f>
        <v>-0.65192000000000005</v>
      </c>
      <c r="U40" s="5"/>
      <c r="V40" s="4">
        <f>ROUND(V4+V25-V39,5)</f>
        <v>18789.330000000002</v>
      </c>
    </row>
    <row r="41" spans="1:24" x14ac:dyDescent="0.4">
      <c r="A41" s="1"/>
      <c r="B41" s="1" t="s">
        <v>90</v>
      </c>
      <c r="C41" s="1"/>
      <c r="D41" s="1"/>
      <c r="E41" s="1"/>
      <c r="F41" s="4"/>
      <c r="G41" s="5"/>
      <c r="H41" s="4"/>
      <c r="I41" s="5"/>
      <c r="J41" s="4"/>
      <c r="K41" s="5"/>
      <c r="L41" s="6"/>
      <c r="M41" s="5"/>
      <c r="N41" s="4"/>
      <c r="O41" s="5"/>
      <c r="P41" s="4"/>
      <c r="Q41" s="5"/>
      <c r="R41" s="4"/>
      <c r="S41" s="5"/>
      <c r="T41" s="6"/>
      <c r="U41" s="5"/>
      <c r="V41" s="4"/>
    </row>
    <row r="42" spans="1:24" x14ac:dyDescent="0.4">
      <c r="A42" s="1"/>
      <c r="B42" s="1"/>
      <c r="C42" s="1" t="s">
        <v>91</v>
      </c>
      <c r="D42" s="1"/>
      <c r="E42" s="1"/>
      <c r="F42" s="4"/>
      <c r="G42" s="5"/>
      <c r="H42" s="4"/>
      <c r="I42" s="5"/>
      <c r="J42" s="4"/>
      <c r="K42" s="5"/>
      <c r="L42" s="6"/>
      <c r="M42" s="5"/>
      <c r="N42" s="4"/>
      <c r="O42" s="5"/>
      <c r="P42" s="4"/>
      <c r="Q42" s="5"/>
      <c r="R42" s="4"/>
      <c r="S42" s="5"/>
      <c r="T42" s="6"/>
      <c r="U42" s="5"/>
      <c r="V42" s="4"/>
    </row>
    <row r="43" spans="1:24" x14ac:dyDescent="0.4">
      <c r="A43" s="1"/>
      <c r="B43" s="1"/>
      <c r="C43" s="1"/>
      <c r="D43" s="1" t="s">
        <v>92</v>
      </c>
      <c r="E43" s="1"/>
      <c r="F43" s="4">
        <v>370.24</v>
      </c>
      <c r="G43" s="5"/>
      <c r="H43" s="4">
        <v>426.32</v>
      </c>
      <c r="I43" s="5"/>
      <c r="J43" s="4">
        <f>ROUND((F43-H43),5)</f>
        <v>-56.08</v>
      </c>
      <c r="K43" s="5"/>
      <c r="L43" s="6">
        <f>ROUND(IF(H43=0, IF(F43=0, 0, 1), F43/H43),5)</f>
        <v>0.86846000000000001</v>
      </c>
      <c r="M43" s="5"/>
      <c r="N43" s="4">
        <v>12838.34</v>
      </c>
      <c r="O43" s="5"/>
      <c r="P43" s="4">
        <v>13768.49</v>
      </c>
      <c r="Q43" s="5"/>
      <c r="R43" s="4">
        <f>ROUND((N43-P43),5)</f>
        <v>-930.15</v>
      </c>
      <c r="S43" s="5"/>
      <c r="T43" s="6">
        <f>ROUND(IF(P43=0, IF(N43=0, 0, 1), N43/P43),5)</f>
        <v>0.93244000000000005</v>
      </c>
      <c r="U43" s="5"/>
      <c r="V43" s="4">
        <v>17789.73</v>
      </c>
    </row>
    <row r="44" spans="1:24" ht="15" thickBot="1" x14ac:dyDescent="0.45">
      <c r="A44" s="1"/>
      <c r="B44" s="1"/>
      <c r="C44" s="1"/>
      <c r="D44" s="1" t="s">
        <v>93</v>
      </c>
      <c r="E44" s="1"/>
      <c r="F44" s="9">
        <v>-22.48</v>
      </c>
      <c r="G44" s="5"/>
      <c r="H44" s="9"/>
      <c r="I44" s="5"/>
      <c r="J44" s="9"/>
      <c r="K44" s="5"/>
      <c r="L44" s="10"/>
      <c r="M44" s="5"/>
      <c r="N44" s="9">
        <v>-5906.02</v>
      </c>
      <c r="O44" s="5"/>
      <c r="P44" s="9"/>
      <c r="Q44" s="5"/>
      <c r="R44" s="9"/>
      <c r="S44" s="5"/>
      <c r="T44" s="10"/>
      <c r="U44" s="5"/>
      <c r="V44" s="9"/>
    </row>
    <row r="45" spans="1:24" ht="15" thickBot="1" x14ac:dyDescent="0.45">
      <c r="A45" s="1"/>
      <c r="B45" s="1"/>
      <c r="C45" s="1" t="s">
        <v>94</v>
      </c>
      <c r="D45" s="1"/>
      <c r="E45" s="1"/>
      <c r="F45" s="13">
        <f>ROUND(SUM(F42:F44),5)</f>
        <v>347.76</v>
      </c>
      <c r="G45" s="5"/>
      <c r="H45" s="13">
        <f>ROUND(SUM(H42:H44),5)</f>
        <v>426.32</v>
      </c>
      <c r="I45" s="5"/>
      <c r="J45" s="13">
        <f>ROUND((F45-H45),5)</f>
        <v>-78.56</v>
      </c>
      <c r="K45" s="5"/>
      <c r="L45" s="14">
        <f>ROUND(IF(H45=0, IF(F45=0, 0, 1), F45/H45),5)</f>
        <v>0.81572999999999996</v>
      </c>
      <c r="M45" s="5"/>
      <c r="N45" s="13">
        <f>ROUND(SUM(N42:N44),5)</f>
        <v>6932.32</v>
      </c>
      <c r="O45" s="5"/>
      <c r="P45" s="13">
        <f>ROUND(SUM(P42:P44),5)</f>
        <v>13768.49</v>
      </c>
      <c r="Q45" s="5"/>
      <c r="R45" s="13">
        <f>ROUND((N45-P45),5)</f>
        <v>-6836.17</v>
      </c>
      <c r="S45" s="5"/>
      <c r="T45" s="14">
        <f>ROUND(IF(P45=0, IF(N45=0, 0, 1), N45/P45),5)</f>
        <v>0.50348999999999999</v>
      </c>
      <c r="U45" s="5"/>
      <c r="V45" s="13">
        <f>ROUND(SUM(V42:V44),5)</f>
        <v>17789.73</v>
      </c>
    </row>
    <row r="46" spans="1:24" ht="15" thickBot="1" x14ac:dyDescent="0.45">
      <c r="A46" s="1"/>
      <c r="B46" s="1" t="s">
        <v>95</v>
      </c>
      <c r="C46" s="1"/>
      <c r="D46" s="1"/>
      <c r="E46" s="1"/>
      <c r="F46" s="13">
        <f>ROUND(F41-F45,5)</f>
        <v>-347.76</v>
      </c>
      <c r="G46" s="5"/>
      <c r="H46" s="13">
        <f>ROUND(H41-H45,5)</f>
        <v>-426.32</v>
      </c>
      <c r="I46" s="5"/>
      <c r="J46" s="13">
        <f>ROUND((F46-H46),5)</f>
        <v>78.56</v>
      </c>
      <c r="K46" s="5"/>
      <c r="L46" s="14">
        <f>ROUND(IF(H46=0, IF(F46=0, 0, 1), F46/H46),5)</f>
        <v>0.81572999999999996</v>
      </c>
      <c r="M46" s="5"/>
      <c r="N46" s="13">
        <f>ROUND(N41-N45,5)</f>
        <v>-6932.32</v>
      </c>
      <c r="O46" s="5"/>
      <c r="P46" s="13">
        <f>ROUND(P41-P45,5)</f>
        <v>-13768.49</v>
      </c>
      <c r="Q46" s="5"/>
      <c r="R46" s="13">
        <f>ROUND((N46-P46),5)</f>
        <v>6836.17</v>
      </c>
      <c r="S46" s="5"/>
      <c r="T46" s="14">
        <f>ROUND(IF(P46=0, IF(N46=0, 0, 1), N46/P46),5)</f>
        <v>0.50348999999999999</v>
      </c>
      <c r="U46" s="5"/>
      <c r="V46" s="13">
        <f>ROUND(V41-V45,5)</f>
        <v>-17789.73</v>
      </c>
    </row>
    <row r="47" spans="1:24" s="17" customFormat="1" ht="10.75" thickBot="1" x14ac:dyDescent="0.3">
      <c r="A47" s="1" t="s">
        <v>52</v>
      </c>
      <c r="B47" s="1"/>
      <c r="C47" s="1"/>
      <c r="D47" s="1"/>
      <c r="E47" s="1"/>
      <c r="F47" s="15">
        <f>ROUND(F40+F46,5)</f>
        <v>-30153.98</v>
      </c>
      <c r="G47" s="1"/>
      <c r="H47" s="15">
        <f>ROUND(H40+H46,5)</f>
        <v>-20955.490000000002</v>
      </c>
      <c r="I47" s="1"/>
      <c r="J47" s="15">
        <f>ROUND((F47-H47),5)</f>
        <v>-9198.49</v>
      </c>
      <c r="K47" s="1"/>
      <c r="L47" s="16">
        <f>ROUND(IF(H47=0, IF(F47=0, 0, 1), F47/H47),5)</f>
        <v>1.43895</v>
      </c>
      <c r="M47" s="1"/>
      <c r="N47" s="15">
        <f>ROUND(N40+N46,5)</f>
        <v>-15452.65</v>
      </c>
      <c r="O47" s="1"/>
      <c r="P47" s="15">
        <f>ROUND(P40+P46,5)</f>
        <v>-698.84</v>
      </c>
      <c r="Q47" s="1"/>
      <c r="R47" s="15">
        <f>ROUND((N47-P47),5)</f>
        <v>-14753.81</v>
      </c>
      <c r="S47" s="1"/>
      <c r="T47" s="16">
        <f>ROUND(IF(P47=0, IF(N47=0, 0, 1), N47/P47),5)</f>
        <v>22.11186</v>
      </c>
      <c r="U47" s="1"/>
      <c r="V47" s="15">
        <f>ROUND(V40+V46,5)</f>
        <v>999.6</v>
      </c>
    </row>
    <row r="48" spans="1:24" ht="15" thickTop="1" x14ac:dyDescent="0.4"/>
  </sheetData>
  <pageMargins left="0.2" right="0.2" top="0.75" bottom="0.75" header="0.1" footer="0.3"/>
  <pageSetup orientation="landscape" horizontalDpi="4294967293" verticalDpi="0" r:id="rId1"/>
  <headerFooter>
    <oddHeader>&amp;L&amp;"Arial,Bold"&amp;8 Accrual Basis&amp;C&amp;"Arial,Bold"&amp;12 National Bison Association
&amp;"Arial,Bold"&amp;14 Profit &amp;&amp; Loss Budget Performance
&amp;"Arial,Bold"&amp;10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65314</xdr:colOff>
                <xdr:row>2</xdr:row>
                <xdr:rowOff>38100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65314</xdr:colOff>
                <xdr:row>2</xdr:row>
                <xdr:rowOff>38100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16" sqref="E16"/>
    </sheetView>
  </sheetViews>
  <sheetFormatPr defaultRowHeight="14.6" x14ac:dyDescent="0.4"/>
  <cols>
    <col min="1" max="4" width="3" style="22" customWidth="1"/>
    <col min="5" max="5" width="33.3828125" style="22" customWidth="1"/>
    <col min="6" max="6" width="10.3828125" style="23" bestFit="1" customWidth="1"/>
    <col min="7" max="7" width="2.3046875" style="23" customWidth="1"/>
    <col min="8" max="8" width="10.3828125" style="23" bestFit="1" customWidth="1"/>
    <col min="9" max="9" width="2.3046875" style="23" customWidth="1"/>
    <col min="10" max="10" width="8.3828125" style="23" bestFit="1" customWidth="1"/>
    <col min="11" max="11" width="2.3046875" style="23" customWidth="1"/>
    <col min="12" max="12" width="8.69140625" style="23" bestFit="1" customWidth="1"/>
  </cols>
  <sheetData>
    <row r="1" spans="1:12" ht="15" thickBot="1" x14ac:dyDescent="0.4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45" thickTop="1" thickBot="1" x14ac:dyDescent="0.45">
      <c r="A2" s="18"/>
      <c r="B2" s="18"/>
      <c r="C2" s="18"/>
      <c r="D2" s="18"/>
      <c r="E2" s="18"/>
      <c r="F2" s="19" t="s">
        <v>55</v>
      </c>
      <c r="G2" s="20"/>
      <c r="H2" s="19" t="s">
        <v>56</v>
      </c>
      <c r="I2" s="20"/>
      <c r="J2" s="19" t="s">
        <v>2</v>
      </c>
      <c r="K2" s="20"/>
      <c r="L2" s="19" t="s">
        <v>3</v>
      </c>
    </row>
    <row r="3" spans="1:12" ht="15" thickTop="1" x14ac:dyDescent="0.4">
      <c r="A3" s="1"/>
      <c r="B3" s="1" t="s">
        <v>57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4">
      <c r="A4" s="1"/>
      <c r="B4" s="1"/>
      <c r="C4" s="1"/>
      <c r="D4" s="1" t="s">
        <v>58</v>
      </c>
      <c r="E4" s="1"/>
      <c r="F4" s="4"/>
      <c r="G4" s="5"/>
      <c r="H4" s="4"/>
      <c r="I4" s="5"/>
      <c r="J4" s="4"/>
      <c r="K4" s="5"/>
      <c r="L4" s="6"/>
    </row>
    <row r="5" spans="1:12" x14ac:dyDescent="0.4">
      <c r="A5" s="1"/>
      <c r="B5" s="1"/>
      <c r="C5" s="1"/>
      <c r="D5" s="1"/>
      <c r="E5" s="1" t="s">
        <v>59</v>
      </c>
      <c r="F5" s="4">
        <v>144348.68</v>
      </c>
      <c r="G5" s="5"/>
      <c r="H5" s="4">
        <v>150335.98000000001</v>
      </c>
      <c r="I5" s="5"/>
      <c r="J5" s="4">
        <f t="shared" ref="J5:J19" si="0">ROUND((F5-H5),5)</f>
        <v>-5987.3</v>
      </c>
      <c r="K5" s="5"/>
      <c r="L5" s="6">
        <f t="shared" ref="L5:L19" si="1">ROUND(IF(F5=0, IF(H5=0, 0, SIGN(-H5)), IF(H5=0, SIGN(F5), (F5-H5)/ABS(H5))),5)</f>
        <v>-3.9829999999999997E-2</v>
      </c>
    </row>
    <row r="6" spans="1:12" x14ac:dyDescent="0.4">
      <c r="A6" s="1"/>
      <c r="B6" s="1"/>
      <c r="C6" s="1"/>
      <c r="D6" s="1"/>
      <c r="E6" s="1" t="s">
        <v>60</v>
      </c>
      <c r="F6" s="4">
        <v>2381.56</v>
      </c>
      <c r="G6" s="5"/>
      <c r="H6" s="4">
        <v>7406.91</v>
      </c>
      <c r="I6" s="5"/>
      <c r="J6" s="4">
        <f t="shared" si="0"/>
        <v>-5025.3500000000004</v>
      </c>
      <c r="K6" s="5"/>
      <c r="L6" s="6">
        <f t="shared" si="1"/>
        <v>-0.67847000000000002</v>
      </c>
    </row>
    <row r="7" spans="1:12" x14ac:dyDescent="0.4">
      <c r="A7" s="1"/>
      <c r="B7" s="1"/>
      <c r="C7" s="1"/>
      <c r="D7" s="1"/>
      <c r="E7" s="1" t="s">
        <v>61</v>
      </c>
      <c r="F7" s="4">
        <v>79218.81</v>
      </c>
      <c r="G7" s="5"/>
      <c r="H7" s="4">
        <v>30883.26</v>
      </c>
      <c r="I7" s="5"/>
      <c r="J7" s="4">
        <f t="shared" si="0"/>
        <v>48335.55</v>
      </c>
      <c r="K7" s="5"/>
      <c r="L7" s="6">
        <f t="shared" si="1"/>
        <v>1.56511</v>
      </c>
    </row>
    <row r="8" spans="1:12" x14ac:dyDescent="0.4">
      <c r="A8" s="1"/>
      <c r="B8" s="1"/>
      <c r="C8" s="1"/>
      <c r="D8" s="1"/>
      <c r="E8" s="1" t="s">
        <v>62</v>
      </c>
      <c r="F8" s="4">
        <v>0</v>
      </c>
      <c r="G8" s="5"/>
      <c r="H8" s="4">
        <v>180.4</v>
      </c>
      <c r="I8" s="5"/>
      <c r="J8" s="4">
        <f t="shared" si="0"/>
        <v>-180.4</v>
      </c>
      <c r="K8" s="5"/>
      <c r="L8" s="6">
        <f t="shared" si="1"/>
        <v>-1</v>
      </c>
    </row>
    <row r="9" spans="1:12" x14ac:dyDescent="0.4">
      <c r="A9" s="1"/>
      <c r="B9" s="1"/>
      <c r="C9" s="1"/>
      <c r="D9" s="1"/>
      <c r="E9" s="1" t="s">
        <v>63</v>
      </c>
      <c r="F9" s="4">
        <v>41966.6</v>
      </c>
      <c r="G9" s="5"/>
      <c r="H9" s="4">
        <v>83574.13</v>
      </c>
      <c r="I9" s="5"/>
      <c r="J9" s="4">
        <f t="shared" si="0"/>
        <v>-41607.53</v>
      </c>
      <c r="K9" s="5"/>
      <c r="L9" s="6">
        <f t="shared" si="1"/>
        <v>-0.49785000000000001</v>
      </c>
    </row>
    <row r="10" spans="1:12" x14ac:dyDescent="0.4">
      <c r="A10" s="1"/>
      <c r="B10" s="1"/>
      <c r="C10" s="1"/>
      <c r="D10" s="1"/>
      <c r="E10" s="1" t="s">
        <v>64</v>
      </c>
      <c r="F10" s="4">
        <v>212392</v>
      </c>
      <c r="G10" s="5"/>
      <c r="H10" s="4">
        <v>204049.9</v>
      </c>
      <c r="I10" s="5"/>
      <c r="J10" s="4">
        <f t="shared" si="0"/>
        <v>8342.1</v>
      </c>
      <c r="K10" s="5"/>
      <c r="L10" s="6">
        <f t="shared" si="1"/>
        <v>4.088E-2</v>
      </c>
    </row>
    <row r="11" spans="1:12" x14ac:dyDescent="0.4">
      <c r="A11" s="1"/>
      <c r="B11" s="1"/>
      <c r="C11" s="1"/>
      <c r="D11" s="1"/>
      <c r="E11" s="1" t="s">
        <v>65</v>
      </c>
      <c r="F11" s="4">
        <v>61359.22</v>
      </c>
      <c r="G11" s="5"/>
      <c r="H11" s="4">
        <v>83767.5</v>
      </c>
      <c r="I11" s="5"/>
      <c r="J11" s="4">
        <f t="shared" si="0"/>
        <v>-22408.28</v>
      </c>
      <c r="K11" s="5"/>
      <c r="L11" s="6">
        <f t="shared" si="1"/>
        <v>-0.26751000000000003</v>
      </c>
    </row>
    <row r="12" spans="1:12" x14ac:dyDescent="0.4">
      <c r="A12" s="1"/>
      <c r="B12" s="1"/>
      <c r="C12" s="1"/>
      <c r="D12" s="1"/>
      <c r="E12" s="1" t="s">
        <v>66</v>
      </c>
      <c r="F12" s="4">
        <v>750</v>
      </c>
      <c r="G12" s="5"/>
      <c r="H12" s="4">
        <v>3600</v>
      </c>
      <c r="I12" s="5"/>
      <c r="J12" s="4">
        <f t="shared" si="0"/>
        <v>-2850</v>
      </c>
      <c r="K12" s="5"/>
      <c r="L12" s="6">
        <f t="shared" si="1"/>
        <v>-0.79166999999999998</v>
      </c>
    </row>
    <row r="13" spans="1:12" x14ac:dyDescent="0.4">
      <c r="A13" s="1"/>
      <c r="B13" s="1"/>
      <c r="C13" s="1"/>
      <c r="D13" s="1"/>
      <c r="E13" s="1" t="s">
        <v>67</v>
      </c>
      <c r="F13" s="4">
        <v>41155.949999999997</v>
      </c>
      <c r="G13" s="5"/>
      <c r="H13" s="4">
        <v>42810.05</v>
      </c>
      <c r="I13" s="5"/>
      <c r="J13" s="4">
        <f t="shared" si="0"/>
        <v>-1654.1</v>
      </c>
      <c r="K13" s="5"/>
      <c r="L13" s="6">
        <f t="shared" si="1"/>
        <v>-3.8640000000000001E-2</v>
      </c>
    </row>
    <row r="14" spans="1:12" x14ac:dyDescent="0.4">
      <c r="A14" s="1"/>
      <c r="B14" s="1"/>
      <c r="C14" s="1"/>
      <c r="D14" s="1"/>
      <c r="E14" s="1" t="s">
        <v>68</v>
      </c>
      <c r="F14" s="4">
        <v>13779.81</v>
      </c>
      <c r="G14" s="5"/>
      <c r="H14" s="4">
        <v>10800.87</v>
      </c>
      <c r="I14" s="5"/>
      <c r="J14" s="4">
        <f t="shared" si="0"/>
        <v>2978.94</v>
      </c>
      <c r="K14" s="5"/>
      <c r="L14" s="6">
        <f t="shared" si="1"/>
        <v>0.27581</v>
      </c>
    </row>
    <row r="15" spans="1:12" x14ac:dyDescent="0.4">
      <c r="A15" s="1"/>
      <c r="B15" s="1"/>
      <c r="C15" s="1"/>
      <c r="D15" s="1"/>
      <c r="E15" s="1" t="s">
        <v>69</v>
      </c>
      <c r="F15" s="4">
        <v>38071.17</v>
      </c>
      <c r="G15" s="5"/>
      <c r="H15" s="4">
        <v>30675.8</v>
      </c>
      <c r="I15" s="5"/>
      <c r="J15" s="4">
        <f t="shared" si="0"/>
        <v>7395.37</v>
      </c>
      <c r="K15" s="5"/>
      <c r="L15" s="6">
        <f t="shared" si="1"/>
        <v>0.24107999999999999</v>
      </c>
    </row>
    <row r="16" spans="1:12" x14ac:dyDescent="0.4">
      <c r="A16" s="1"/>
      <c r="B16" s="1"/>
      <c r="C16" s="1"/>
      <c r="D16" s="1"/>
      <c r="E16" s="1" t="s">
        <v>70</v>
      </c>
      <c r="F16" s="4">
        <v>12145</v>
      </c>
      <c r="G16" s="5"/>
      <c r="H16" s="4">
        <v>12625</v>
      </c>
      <c r="I16" s="5"/>
      <c r="J16" s="4">
        <f t="shared" si="0"/>
        <v>-480</v>
      </c>
      <c r="K16" s="5"/>
      <c r="L16" s="6">
        <f t="shared" si="1"/>
        <v>-3.8019999999999998E-2</v>
      </c>
    </row>
    <row r="17" spans="1:12" ht="15" thickBot="1" x14ac:dyDescent="0.45">
      <c r="A17" s="1"/>
      <c r="B17" s="1"/>
      <c r="C17" s="1"/>
      <c r="D17" s="1"/>
      <c r="E17" s="1" t="s">
        <v>71</v>
      </c>
      <c r="F17" s="9">
        <v>0</v>
      </c>
      <c r="G17" s="5"/>
      <c r="H17" s="9">
        <v>15</v>
      </c>
      <c r="I17" s="5"/>
      <c r="J17" s="9">
        <f t="shared" si="0"/>
        <v>-15</v>
      </c>
      <c r="K17" s="5"/>
      <c r="L17" s="10">
        <f t="shared" si="1"/>
        <v>-1</v>
      </c>
    </row>
    <row r="18" spans="1:12" ht="15" thickBot="1" x14ac:dyDescent="0.45">
      <c r="A18" s="1"/>
      <c r="B18" s="1"/>
      <c r="C18" s="1"/>
      <c r="D18" s="1" t="s">
        <v>72</v>
      </c>
      <c r="E18" s="1"/>
      <c r="F18" s="11">
        <f>ROUND(SUM(F4:F17),5)</f>
        <v>647568.80000000005</v>
      </c>
      <c r="G18" s="5"/>
      <c r="H18" s="11">
        <f>ROUND(SUM(H4:H17),5)</f>
        <v>660724.80000000005</v>
      </c>
      <c r="I18" s="5"/>
      <c r="J18" s="11">
        <f t="shared" si="0"/>
        <v>-13156</v>
      </c>
      <c r="K18" s="5"/>
      <c r="L18" s="12">
        <f t="shared" si="1"/>
        <v>-1.9910000000000001E-2</v>
      </c>
    </row>
    <row r="19" spans="1:12" x14ac:dyDescent="0.4">
      <c r="A19" s="1"/>
      <c r="B19" s="1"/>
      <c r="C19" s="1" t="s">
        <v>73</v>
      </c>
      <c r="D19" s="1"/>
      <c r="E19" s="1"/>
      <c r="F19" s="4">
        <f>F18</f>
        <v>647568.80000000005</v>
      </c>
      <c r="G19" s="5"/>
      <c r="H19" s="4">
        <f>H18</f>
        <v>660724.80000000005</v>
      </c>
      <c r="I19" s="5"/>
      <c r="J19" s="4">
        <f t="shared" si="0"/>
        <v>-13156</v>
      </c>
      <c r="K19" s="5"/>
      <c r="L19" s="6">
        <f t="shared" si="1"/>
        <v>-1.9910000000000001E-2</v>
      </c>
    </row>
    <row r="20" spans="1:12" x14ac:dyDescent="0.4">
      <c r="A20" s="1"/>
      <c r="B20" s="1"/>
      <c r="C20" s="1"/>
      <c r="D20" s="1" t="s">
        <v>74</v>
      </c>
      <c r="E20" s="1"/>
      <c r="F20" s="4"/>
      <c r="G20" s="5"/>
      <c r="H20" s="4"/>
      <c r="I20" s="5"/>
      <c r="J20" s="4"/>
      <c r="K20" s="5"/>
      <c r="L20" s="6"/>
    </row>
    <row r="21" spans="1:12" x14ac:dyDescent="0.4">
      <c r="A21" s="1"/>
      <c r="B21" s="1"/>
      <c r="C21" s="1"/>
      <c r="D21" s="1"/>
      <c r="E21" s="1" t="s">
        <v>75</v>
      </c>
      <c r="F21" s="4">
        <v>5863.15</v>
      </c>
      <c r="G21" s="5"/>
      <c r="H21" s="4">
        <v>1012.53</v>
      </c>
      <c r="I21" s="5"/>
      <c r="J21" s="4">
        <f t="shared" ref="J21:J35" si="2">ROUND((F21-H21),5)</f>
        <v>4850.62</v>
      </c>
      <c r="K21" s="5"/>
      <c r="L21" s="6">
        <f t="shared" ref="L21:L35" si="3">ROUND(IF(F21=0, IF(H21=0, 0, SIGN(-H21)), IF(H21=0, SIGN(F21), (F21-H21)/ABS(H21))),5)</f>
        <v>4.7905899999999999</v>
      </c>
    </row>
    <row r="22" spans="1:12" x14ac:dyDescent="0.4">
      <c r="A22" s="1"/>
      <c r="B22" s="1"/>
      <c r="C22" s="1"/>
      <c r="D22" s="1"/>
      <c r="E22" s="1" t="s">
        <v>76</v>
      </c>
      <c r="F22" s="4">
        <v>248266.28</v>
      </c>
      <c r="G22" s="5"/>
      <c r="H22" s="4">
        <v>230946.64</v>
      </c>
      <c r="I22" s="5"/>
      <c r="J22" s="4">
        <f t="shared" si="2"/>
        <v>17319.64</v>
      </c>
      <c r="K22" s="5"/>
      <c r="L22" s="6">
        <f t="shared" si="3"/>
        <v>7.4990000000000001E-2</v>
      </c>
    </row>
    <row r="23" spans="1:12" x14ac:dyDescent="0.4">
      <c r="A23" s="1"/>
      <c r="B23" s="1"/>
      <c r="C23" s="1"/>
      <c r="D23" s="1"/>
      <c r="E23" s="1" t="s">
        <v>77</v>
      </c>
      <c r="F23" s="4">
        <v>7995.86</v>
      </c>
      <c r="G23" s="5"/>
      <c r="H23" s="4">
        <v>14695.05</v>
      </c>
      <c r="I23" s="5"/>
      <c r="J23" s="4">
        <f t="shared" si="2"/>
        <v>-6699.19</v>
      </c>
      <c r="K23" s="5"/>
      <c r="L23" s="6">
        <f t="shared" si="3"/>
        <v>-0.45588000000000001</v>
      </c>
    </row>
    <row r="24" spans="1:12" x14ac:dyDescent="0.4">
      <c r="A24" s="1"/>
      <c r="B24" s="1"/>
      <c r="C24" s="1"/>
      <c r="D24" s="1"/>
      <c r="E24" s="1" t="s">
        <v>78</v>
      </c>
      <c r="F24" s="4">
        <v>221144.76</v>
      </c>
      <c r="G24" s="5"/>
      <c r="H24" s="4">
        <v>269477.69</v>
      </c>
      <c r="I24" s="5"/>
      <c r="J24" s="4">
        <f t="shared" si="2"/>
        <v>-48332.93</v>
      </c>
      <c r="K24" s="5"/>
      <c r="L24" s="6">
        <f t="shared" si="3"/>
        <v>-0.17935999999999999</v>
      </c>
    </row>
    <row r="25" spans="1:12" x14ac:dyDescent="0.4">
      <c r="A25" s="1"/>
      <c r="B25" s="1"/>
      <c r="C25" s="1"/>
      <c r="D25" s="1"/>
      <c r="E25" s="1" t="s">
        <v>79</v>
      </c>
      <c r="F25" s="4">
        <v>1048.45</v>
      </c>
      <c r="G25" s="5"/>
      <c r="H25" s="4">
        <v>4476.3900000000003</v>
      </c>
      <c r="I25" s="5"/>
      <c r="J25" s="4">
        <f t="shared" si="2"/>
        <v>-3427.94</v>
      </c>
      <c r="K25" s="5"/>
      <c r="L25" s="6">
        <f t="shared" si="3"/>
        <v>-0.76578000000000002</v>
      </c>
    </row>
    <row r="26" spans="1:12" x14ac:dyDescent="0.4">
      <c r="A26" s="1"/>
      <c r="B26" s="1"/>
      <c r="C26" s="1"/>
      <c r="D26" s="1"/>
      <c r="E26" s="1" t="s">
        <v>80</v>
      </c>
      <c r="F26" s="4">
        <v>43564.65</v>
      </c>
      <c r="G26" s="5"/>
      <c r="H26" s="4">
        <v>49325.04</v>
      </c>
      <c r="I26" s="5"/>
      <c r="J26" s="4">
        <f t="shared" si="2"/>
        <v>-5760.39</v>
      </c>
      <c r="K26" s="5"/>
      <c r="L26" s="6">
        <f t="shared" si="3"/>
        <v>-0.11677999999999999</v>
      </c>
    </row>
    <row r="27" spans="1:12" x14ac:dyDescent="0.4">
      <c r="A27" s="1"/>
      <c r="B27" s="1"/>
      <c r="C27" s="1"/>
      <c r="D27" s="1"/>
      <c r="E27" s="1" t="s">
        <v>81</v>
      </c>
      <c r="F27" s="4">
        <v>8509.43</v>
      </c>
      <c r="G27" s="5"/>
      <c r="H27" s="4">
        <v>7245.02</v>
      </c>
      <c r="I27" s="5"/>
      <c r="J27" s="4">
        <f t="shared" si="2"/>
        <v>1264.4100000000001</v>
      </c>
      <c r="K27" s="5"/>
      <c r="L27" s="6">
        <f t="shared" si="3"/>
        <v>0.17452000000000001</v>
      </c>
    </row>
    <row r="28" spans="1:12" x14ac:dyDescent="0.4">
      <c r="A28" s="1"/>
      <c r="B28" s="1"/>
      <c r="C28" s="1"/>
      <c r="D28" s="1"/>
      <c r="E28" s="1" t="s">
        <v>82</v>
      </c>
      <c r="F28" s="4">
        <v>24941.599999999999</v>
      </c>
      <c r="G28" s="5"/>
      <c r="H28" s="4">
        <v>12227.61</v>
      </c>
      <c r="I28" s="5"/>
      <c r="J28" s="4">
        <f t="shared" si="2"/>
        <v>12713.99</v>
      </c>
      <c r="K28" s="5"/>
      <c r="L28" s="6">
        <f t="shared" si="3"/>
        <v>1.0397799999999999</v>
      </c>
    </row>
    <row r="29" spans="1:12" x14ac:dyDescent="0.4">
      <c r="A29" s="1"/>
      <c r="B29" s="1"/>
      <c r="C29" s="1"/>
      <c r="D29" s="1"/>
      <c r="E29" s="1" t="s">
        <v>83</v>
      </c>
      <c r="F29" s="4">
        <v>11522.43</v>
      </c>
      <c r="G29" s="5"/>
      <c r="H29" s="4">
        <v>9175</v>
      </c>
      <c r="I29" s="5"/>
      <c r="J29" s="4">
        <f t="shared" si="2"/>
        <v>2347.4299999999998</v>
      </c>
      <c r="K29" s="5"/>
      <c r="L29" s="6">
        <f t="shared" si="3"/>
        <v>0.25585000000000002</v>
      </c>
    </row>
    <row r="30" spans="1:12" x14ac:dyDescent="0.4">
      <c r="A30" s="1"/>
      <c r="B30" s="1"/>
      <c r="C30" s="1"/>
      <c r="D30" s="1"/>
      <c r="E30" s="1" t="s">
        <v>84</v>
      </c>
      <c r="F30" s="4">
        <v>55412.52</v>
      </c>
      <c r="G30" s="5"/>
      <c r="H30" s="4">
        <v>24294.01</v>
      </c>
      <c r="I30" s="5"/>
      <c r="J30" s="4">
        <f t="shared" si="2"/>
        <v>31118.51</v>
      </c>
      <c r="K30" s="5"/>
      <c r="L30" s="6">
        <f t="shared" si="3"/>
        <v>1.28091</v>
      </c>
    </row>
    <row r="31" spans="1:12" x14ac:dyDescent="0.4">
      <c r="A31" s="1"/>
      <c r="B31" s="1"/>
      <c r="C31" s="1"/>
      <c r="D31" s="1"/>
      <c r="E31" s="1" t="s">
        <v>85</v>
      </c>
      <c r="F31" s="4">
        <v>0</v>
      </c>
      <c r="G31" s="5"/>
      <c r="H31" s="4">
        <v>1712.1</v>
      </c>
      <c r="I31" s="5"/>
      <c r="J31" s="4">
        <f t="shared" si="2"/>
        <v>-1712.1</v>
      </c>
      <c r="K31" s="5"/>
      <c r="L31" s="6">
        <f t="shared" si="3"/>
        <v>-1</v>
      </c>
    </row>
    <row r="32" spans="1:12" x14ac:dyDescent="0.4">
      <c r="A32" s="1"/>
      <c r="B32" s="1"/>
      <c r="C32" s="1"/>
      <c r="D32" s="1"/>
      <c r="E32" s="1" t="s">
        <v>86</v>
      </c>
      <c r="F32" s="4">
        <v>27820</v>
      </c>
      <c r="G32" s="5"/>
      <c r="H32" s="4">
        <v>32881.54</v>
      </c>
      <c r="I32" s="5"/>
      <c r="J32" s="4">
        <f t="shared" si="2"/>
        <v>-5061.54</v>
      </c>
      <c r="K32" s="5"/>
      <c r="L32" s="6">
        <f t="shared" si="3"/>
        <v>-0.15393000000000001</v>
      </c>
    </row>
    <row r="33" spans="1:12" ht="15" thickBot="1" x14ac:dyDescent="0.45">
      <c r="A33" s="1"/>
      <c r="B33" s="1"/>
      <c r="C33" s="1"/>
      <c r="D33" s="1"/>
      <c r="E33" s="1" t="s">
        <v>87</v>
      </c>
      <c r="F33" s="9">
        <v>0</v>
      </c>
      <c r="G33" s="5"/>
      <c r="H33" s="9">
        <v>15</v>
      </c>
      <c r="I33" s="5"/>
      <c r="J33" s="9">
        <f t="shared" si="2"/>
        <v>-15</v>
      </c>
      <c r="K33" s="5"/>
      <c r="L33" s="10">
        <f t="shared" si="3"/>
        <v>-1</v>
      </c>
    </row>
    <row r="34" spans="1:12" ht="15" thickBot="1" x14ac:dyDescent="0.45">
      <c r="A34" s="1"/>
      <c r="B34" s="1"/>
      <c r="C34" s="1"/>
      <c r="D34" s="1" t="s">
        <v>88</v>
      </c>
      <c r="E34" s="1"/>
      <c r="F34" s="11">
        <f>ROUND(SUM(F20:F33),5)</f>
        <v>656089.13</v>
      </c>
      <c r="G34" s="5"/>
      <c r="H34" s="11">
        <f>ROUND(SUM(H20:H33),5)</f>
        <v>657483.62</v>
      </c>
      <c r="I34" s="5"/>
      <c r="J34" s="11">
        <f t="shared" si="2"/>
        <v>-1394.49</v>
      </c>
      <c r="K34" s="5"/>
      <c r="L34" s="12">
        <f t="shared" si="3"/>
        <v>-2.1199999999999999E-3</v>
      </c>
    </row>
    <row r="35" spans="1:12" x14ac:dyDescent="0.4">
      <c r="A35" s="1"/>
      <c r="B35" s="1" t="s">
        <v>89</v>
      </c>
      <c r="C35" s="1"/>
      <c r="D35" s="1"/>
      <c r="E35" s="1"/>
      <c r="F35" s="4">
        <f>ROUND(F3+F19-F34,5)</f>
        <v>-8520.33</v>
      </c>
      <c r="G35" s="5"/>
      <c r="H35" s="4">
        <f>ROUND(H3+H19-H34,5)</f>
        <v>3241.18</v>
      </c>
      <c r="I35" s="5"/>
      <c r="J35" s="4">
        <f t="shared" si="2"/>
        <v>-11761.51</v>
      </c>
      <c r="K35" s="5"/>
      <c r="L35" s="6">
        <f t="shared" si="3"/>
        <v>-3.6287699999999998</v>
      </c>
    </row>
    <row r="36" spans="1:12" x14ac:dyDescent="0.4">
      <c r="A36" s="1"/>
      <c r="B36" s="1" t="s">
        <v>90</v>
      </c>
      <c r="C36" s="1"/>
      <c r="D36" s="1"/>
      <c r="E36" s="1"/>
      <c r="F36" s="4"/>
      <c r="G36" s="5"/>
      <c r="H36" s="4"/>
      <c r="I36" s="5"/>
      <c r="J36" s="4"/>
      <c r="K36" s="5"/>
      <c r="L36" s="6"/>
    </row>
    <row r="37" spans="1:12" x14ac:dyDescent="0.4">
      <c r="A37" s="1"/>
      <c r="B37" s="1"/>
      <c r="C37" s="1" t="s">
        <v>91</v>
      </c>
      <c r="D37" s="1"/>
      <c r="E37" s="1"/>
      <c r="F37" s="4"/>
      <c r="G37" s="5"/>
      <c r="H37" s="4"/>
      <c r="I37" s="5"/>
      <c r="J37" s="4"/>
      <c r="K37" s="5"/>
      <c r="L37" s="6"/>
    </row>
    <row r="38" spans="1:12" x14ac:dyDescent="0.4">
      <c r="A38" s="1"/>
      <c r="B38" s="1"/>
      <c r="C38" s="1"/>
      <c r="D38" s="1" t="s">
        <v>92</v>
      </c>
      <c r="E38" s="1"/>
      <c r="F38" s="4">
        <v>12838.34</v>
      </c>
      <c r="G38" s="5"/>
      <c r="H38" s="4">
        <v>13448.91</v>
      </c>
      <c r="I38" s="5"/>
      <c r="J38" s="4">
        <f>ROUND((F38-H38),5)</f>
        <v>-610.57000000000005</v>
      </c>
      <c r="K38" s="5"/>
      <c r="L38" s="6">
        <f>ROUND(IF(F38=0, IF(H38=0, 0, SIGN(-H38)), IF(H38=0, SIGN(F38), (F38-H38)/ABS(H38))),5)</f>
        <v>-4.5400000000000003E-2</v>
      </c>
    </row>
    <row r="39" spans="1:12" ht="15" thickBot="1" x14ac:dyDescent="0.45">
      <c r="A39" s="1"/>
      <c r="B39" s="1"/>
      <c r="C39" s="1"/>
      <c r="D39" s="1" t="s">
        <v>93</v>
      </c>
      <c r="E39" s="1"/>
      <c r="F39" s="9">
        <v>-5906.02</v>
      </c>
      <c r="G39" s="5"/>
      <c r="H39" s="9">
        <v>3110.29</v>
      </c>
      <c r="I39" s="5"/>
      <c r="J39" s="9">
        <f>ROUND((F39-H39),5)</f>
        <v>-9016.31</v>
      </c>
      <c r="K39" s="5"/>
      <c r="L39" s="10">
        <f>ROUND(IF(F39=0, IF(H39=0, 0, SIGN(-H39)), IF(H39=0, SIGN(F39), (F39-H39)/ABS(H39))),5)</f>
        <v>-2.89886</v>
      </c>
    </row>
    <row r="40" spans="1:12" ht="15" thickBot="1" x14ac:dyDescent="0.45">
      <c r="A40" s="1"/>
      <c r="B40" s="1"/>
      <c r="C40" s="1" t="s">
        <v>94</v>
      </c>
      <c r="D40" s="1"/>
      <c r="E40" s="1"/>
      <c r="F40" s="13">
        <f>ROUND(SUM(F37:F39),5)</f>
        <v>6932.32</v>
      </c>
      <c r="G40" s="5"/>
      <c r="H40" s="13">
        <f>ROUND(SUM(H37:H39),5)</f>
        <v>16559.2</v>
      </c>
      <c r="I40" s="5"/>
      <c r="J40" s="13">
        <f>ROUND((F40-H40),5)</f>
        <v>-9626.8799999999992</v>
      </c>
      <c r="K40" s="5"/>
      <c r="L40" s="14">
        <f>ROUND(IF(F40=0, IF(H40=0, 0, SIGN(-H40)), IF(H40=0, SIGN(F40), (F40-H40)/ABS(H40))),5)</f>
        <v>-0.58135999999999999</v>
      </c>
    </row>
    <row r="41" spans="1:12" ht="15" thickBot="1" x14ac:dyDescent="0.45">
      <c r="A41" s="1"/>
      <c r="B41" s="1" t="s">
        <v>95</v>
      </c>
      <c r="C41" s="1"/>
      <c r="D41" s="1"/>
      <c r="E41" s="1"/>
      <c r="F41" s="13">
        <f>ROUND(F36-F40,5)</f>
        <v>-6932.32</v>
      </c>
      <c r="G41" s="5"/>
      <c r="H41" s="13">
        <f>ROUND(H36-H40,5)</f>
        <v>-16559.2</v>
      </c>
      <c r="I41" s="5"/>
      <c r="J41" s="13">
        <f>ROUND((F41-H41),5)</f>
        <v>9626.8799999999992</v>
      </c>
      <c r="K41" s="5"/>
      <c r="L41" s="14">
        <f>ROUND(IF(F41=0, IF(H41=0, 0, SIGN(-H41)), IF(H41=0, SIGN(F41), (F41-H41)/ABS(H41))),5)</f>
        <v>0.58135999999999999</v>
      </c>
    </row>
    <row r="42" spans="1:12" s="17" customFormat="1" ht="10.75" thickBot="1" x14ac:dyDescent="0.3">
      <c r="A42" s="1" t="s">
        <v>52</v>
      </c>
      <c r="B42" s="1"/>
      <c r="C42" s="1"/>
      <c r="D42" s="1"/>
      <c r="E42" s="1"/>
      <c r="F42" s="15">
        <f>ROUND(F35+F41,5)</f>
        <v>-15452.65</v>
      </c>
      <c r="G42" s="1"/>
      <c r="H42" s="15">
        <f>ROUND(H35+H41,5)</f>
        <v>-13318.02</v>
      </c>
      <c r="I42" s="1"/>
      <c r="J42" s="15">
        <f>ROUND((F42-H42),5)</f>
        <v>-2134.63</v>
      </c>
      <c r="K42" s="1"/>
      <c r="L42" s="16">
        <f>ROUND(IF(F42=0, IF(H42=0, 0, SIGN(-H42)), IF(H42=0, SIGN(F42), (F42-H42)/ABS(H42))),5)</f>
        <v>-0.16028000000000001</v>
      </c>
    </row>
    <row r="43" spans="1:12" ht="15" thickTop="1" x14ac:dyDescent="0.4"/>
  </sheetData>
  <pageMargins left="0.7" right="0.7" top="0.75" bottom="0.75" header="0.1" footer="0.3"/>
  <pageSetup orientation="portrait" horizontalDpi="4294967293" verticalDpi="0" r:id="rId1"/>
  <headerFooter>
    <oddHeader>&amp;L&amp;"Arial,Bold"&amp;8 Accrual Basis&amp;C&amp;"Arial,Bold"&amp;12 National Bison Association
&amp;"Arial,Bold"&amp;14 Income &amp;&amp; Expense
&amp;"Arial,Bold"&amp;10 January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65314</xdr:colOff>
                <xdr:row>1</xdr:row>
                <xdr:rowOff>38100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65314</xdr:colOff>
                <xdr:row>1</xdr:row>
                <xdr:rowOff>38100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5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14" sqref="E14"/>
    </sheetView>
  </sheetViews>
  <sheetFormatPr defaultRowHeight="14.6" x14ac:dyDescent="0.4"/>
  <cols>
    <col min="1" max="4" width="3" style="22" customWidth="1"/>
    <col min="5" max="5" width="28.84375" style="22" customWidth="1"/>
    <col min="6" max="6" width="8.84375" style="23" bestFit="1" customWidth="1"/>
    <col min="7" max="7" width="2.3046875" style="23" customWidth="1"/>
    <col min="8" max="8" width="8.84375" style="23" bestFit="1" customWidth="1"/>
    <col min="9" max="9" width="2.3046875" style="23" customWidth="1"/>
    <col min="10" max="10" width="8.3828125" style="23" bestFit="1" customWidth="1"/>
    <col min="11" max="11" width="2.3046875" style="23" customWidth="1"/>
    <col min="12" max="12" width="8.69140625" style="23" bestFit="1" customWidth="1"/>
  </cols>
  <sheetData>
    <row r="1" spans="1:12" ht="15" thickBot="1" x14ac:dyDescent="0.4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45" thickTop="1" thickBot="1" x14ac:dyDescent="0.45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" thickTop="1" x14ac:dyDescent="0.4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4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4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4">
      <c r="A6" s="1"/>
      <c r="B6" s="1"/>
      <c r="C6" s="1"/>
      <c r="D6" s="1" t="s">
        <v>7</v>
      </c>
      <c r="E6" s="1"/>
      <c r="F6" s="4">
        <v>87408.99</v>
      </c>
      <c r="G6" s="5"/>
      <c r="H6" s="4">
        <v>124001.29</v>
      </c>
      <c r="I6" s="5"/>
      <c r="J6" s="4">
        <f>ROUND((F6-H6),5)</f>
        <v>-36592.300000000003</v>
      </c>
      <c r="K6" s="5"/>
      <c r="L6" s="6">
        <f>ROUND(IF(F6=0, IF(H6=0, 0, SIGN(-H6)), IF(H6=0, SIGN(F6), (F6-H6)/ABS(H6))),5)</f>
        <v>-0.29509999999999997</v>
      </c>
    </row>
    <row r="7" spans="1:12" x14ac:dyDescent="0.4">
      <c r="A7" s="1"/>
      <c r="B7" s="1"/>
      <c r="C7" s="1"/>
      <c r="D7" s="1" t="s">
        <v>8</v>
      </c>
      <c r="E7" s="1"/>
      <c r="F7" s="4">
        <v>0.17</v>
      </c>
      <c r="G7" s="5"/>
      <c r="H7" s="4">
        <v>16282.89</v>
      </c>
      <c r="I7" s="5"/>
      <c r="J7" s="4">
        <f>ROUND((F7-H7),5)</f>
        <v>-16282.72</v>
      </c>
      <c r="K7" s="5"/>
      <c r="L7" s="6">
        <f>ROUND(IF(F7=0, IF(H7=0, 0, SIGN(-H7)), IF(H7=0, SIGN(F7), (F7-H7)/ABS(H7))),5)</f>
        <v>-0.99999000000000005</v>
      </c>
    </row>
    <row r="8" spans="1:12" x14ac:dyDescent="0.4">
      <c r="A8" s="1"/>
      <c r="B8" s="1"/>
      <c r="C8" s="1"/>
      <c r="D8" s="1" t="s">
        <v>9</v>
      </c>
      <c r="E8" s="1"/>
      <c r="F8" s="4">
        <v>265693.09999999998</v>
      </c>
      <c r="G8" s="5"/>
      <c r="H8" s="4">
        <v>249381.62</v>
      </c>
      <c r="I8" s="5"/>
      <c r="J8" s="4">
        <f>ROUND((F8-H8),5)</f>
        <v>16311.48</v>
      </c>
      <c r="K8" s="5"/>
      <c r="L8" s="6">
        <f>ROUND(IF(F8=0, IF(H8=0, 0, SIGN(-H8)), IF(H8=0, SIGN(F8), (F8-H8)/ABS(H8))),5)</f>
        <v>6.5409999999999996E-2</v>
      </c>
    </row>
    <row r="9" spans="1:12" ht="15" thickBot="1" x14ac:dyDescent="0.45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53.3</v>
      </c>
      <c r="I9" s="5"/>
      <c r="J9" s="7">
        <f>ROUND((F9-H9),5)</f>
        <v>-16.43</v>
      </c>
      <c r="K9" s="5"/>
      <c r="L9" s="8">
        <f>ROUND(IF(F9=0, IF(H9=0, 0, SIGN(-H9)), IF(H9=0, SIGN(F9), (F9-H9)/ABS(H9))),5)</f>
        <v>-0.30825999999999998</v>
      </c>
    </row>
    <row r="10" spans="1:12" x14ac:dyDescent="0.4">
      <c r="A10" s="1"/>
      <c r="B10" s="1"/>
      <c r="C10" s="1" t="s">
        <v>11</v>
      </c>
      <c r="D10" s="1"/>
      <c r="E10" s="1"/>
      <c r="F10" s="4">
        <f>ROUND(SUM(F5:F9),5)</f>
        <v>353139.13</v>
      </c>
      <c r="G10" s="5"/>
      <c r="H10" s="4">
        <f>ROUND(SUM(H5:H9),5)</f>
        <v>389719.1</v>
      </c>
      <c r="I10" s="5"/>
      <c r="J10" s="4">
        <f>ROUND((F10-H10),5)</f>
        <v>-36579.97</v>
      </c>
      <c r="K10" s="5"/>
      <c r="L10" s="6">
        <f>ROUND(IF(F10=0, IF(H10=0, 0, SIGN(-H10)), IF(H10=0, SIGN(F10), (F10-H10)/ABS(H10))),5)</f>
        <v>-9.3859999999999999E-2</v>
      </c>
    </row>
    <row r="11" spans="1:12" x14ac:dyDescent="0.4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4">
      <c r="A12" s="1"/>
      <c r="B12" s="1"/>
      <c r="C12" s="1"/>
      <c r="D12" s="1" t="s">
        <v>13</v>
      </c>
      <c r="E12" s="1"/>
      <c r="F12" s="4">
        <v>105422.31</v>
      </c>
      <c r="G12" s="5"/>
      <c r="H12" s="4">
        <v>25760.73</v>
      </c>
      <c r="I12" s="5"/>
      <c r="J12" s="4">
        <f>ROUND((F12-H12),5)</f>
        <v>79661.58</v>
      </c>
      <c r="K12" s="5"/>
      <c r="L12" s="6">
        <f>ROUND(IF(F12=0, IF(H12=0, 0, SIGN(-H12)), IF(H12=0, SIGN(F12), (F12-H12)/ABS(H12))),5)</f>
        <v>3.0923699999999998</v>
      </c>
    </row>
    <row r="13" spans="1:12" x14ac:dyDescent="0.4">
      <c r="A13" s="1"/>
      <c r="B13" s="1"/>
      <c r="C13" s="1"/>
      <c r="D13" s="1" t="s">
        <v>14</v>
      </c>
      <c r="E13" s="1"/>
      <c r="F13" s="4">
        <v>18235</v>
      </c>
      <c r="G13" s="5"/>
      <c r="H13" s="4">
        <v>19092.5</v>
      </c>
      <c r="I13" s="5"/>
      <c r="J13" s="4">
        <f>ROUND((F13-H13),5)</f>
        <v>-857.5</v>
      </c>
      <c r="K13" s="5"/>
      <c r="L13" s="6">
        <f>ROUND(IF(F13=0, IF(H13=0, 0, SIGN(-H13)), IF(H13=0, SIGN(F13), (F13-H13)/ABS(H13))),5)</f>
        <v>-4.4909999999999999E-2</v>
      </c>
    </row>
    <row r="14" spans="1:12" x14ac:dyDescent="0.4">
      <c r="A14" s="1"/>
      <c r="B14" s="1"/>
      <c r="C14" s="1"/>
      <c r="D14" s="1" t="s">
        <v>15</v>
      </c>
      <c r="E14" s="1"/>
      <c r="F14" s="4">
        <v>114721.58</v>
      </c>
      <c r="G14" s="5"/>
      <c r="H14" s="4">
        <v>157577.54999999999</v>
      </c>
      <c r="I14" s="5"/>
      <c r="J14" s="4">
        <f>ROUND((F14-H14),5)</f>
        <v>-42855.97</v>
      </c>
      <c r="K14" s="5"/>
      <c r="L14" s="6">
        <f>ROUND(IF(F14=0, IF(H14=0, 0, SIGN(-H14)), IF(H14=0, SIGN(F14), (F14-H14)/ABS(H14))),5)</f>
        <v>-0.27196999999999999</v>
      </c>
    </row>
    <row r="15" spans="1:12" ht="15" thickBot="1" x14ac:dyDescent="0.45">
      <c r="A15" s="1"/>
      <c r="B15" s="1"/>
      <c r="C15" s="1"/>
      <c r="D15" s="1" t="s">
        <v>16</v>
      </c>
      <c r="E15" s="1"/>
      <c r="F15" s="7">
        <v>26990</v>
      </c>
      <c r="G15" s="5"/>
      <c r="H15" s="7">
        <v>0</v>
      </c>
      <c r="I15" s="5"/>
      <c r="J15" s="7">
        <f>ROUND((F15-H15),5)</f>
        <v>26990</v>
      </c>
      <c r="K15" s="5"/>
      <c r="L15" s="8">
        <f>ROUND(IF(F15=0, IF(H15=0, 0, SIGN(-H15)), IF(H15=0, SIGN(F15), (F15-H15)/ABS(H15))),5)</f>
        <v>1</v>
      </c>
    </row>
    <row r="16" spans="1:12" x14ac:dyDescent="0.4">
      <c r="A16" s="1"/>
      <c r="B16" s="1"/>
      <c r="C16" s="1" t="s">
        <v>17</v>
      </c>
      <c r="D16" s="1"/>
      <c r="E16" s="1"/>
      <c r="F16" s="4">
        <f>ROUND(SUM(F11:F15),5)</f>
        <v>265368.89</v>
      </c>
      <c r="G16" s="5"/>
      <c r="H16" s="4">
        <f>ROUND(SUM(H11:H15),5)</f>
        <v>202430.78</v>
      </c>
      <c r="I16" s="5"/>
      <c r="J16" s="4">
        <f>ROUND((F16-H16),5)</f>
        <v>62938.11</v>
      </c>
      <c r="K16" s="5"/>
      <c r="L16" s="6">
        <f>ROUND(IF(F16=0, IF(H16=0, 0, SIGN(-H16)), IF(H16=0, SIGN(F16), (F16-H16)/ABS(H16))),5)</f>
        <v>0.31091000000000002</v>
      </c>
    </row>
    <row r="17" spans="1:12" x14ac:dyDescent="0.4">
      <c r="A17" s="1"/>
      <c r="B17" s="1"/>
      <c r="C17" s="1" t="s">
        <v>18</v>
      </c>
      <c r="D17" s="1"/>
      <c r="E17" s="1"/>
      <c r="F17" s="4"/>
      <c r="G17" s="5"/>
      <c r="H17" s="4"/>
      <c r="I17" s="5"/>
      <c r="J17" s="4"/>
      <c r="K17" s="5"/>
      <c r="L17" s="6"/>
    </row>
    <row r="18" spans="1:12" x14ac:dyDescent="0.4">
      <c r="A18" s="1"/>
      <c r="B18" s="1"/>
      <c r="C18" s="1"/>
      <c r="D18" s="1" t="s">
        <v>19</v>
      </c>
      <c r="E18" s="1"/>
      <c r="F18" s="4">
        <v>31979.62</v>
      </c>
      <c r="G18" s="5"/>
      <c r="H18" s="4">
        <v>21082.73</v>
      </c>
      <c r="I18" s="5"/>
      <c r="J18" s="4">
        <f>ROUND((F18-H18),5)</f>
        <v>10896.89</v>
      </c>
      <c r="K18" s="5"/>
      <c r="L18" s="6">
        <f>ROUND(IF(F18=0, IF(H18=0, 0, SIGN(-H18)), IF(H18=0, SIGN(F18), (F18-H18)/ABS(H18))),5)</f>
        <v>0.51685999999999999</v>
      </c>
    </row>
    <row r="19" spans="1:12" x14ac:dyDescent="0.4">
      <c r="A19" s="1"/>
      <c r="B19" s="1"/>
      <c r="C19" s="1"/>
      <c r="D19" s="1" t="s">
        <v>20</v>
      </c>
      <c r="E19" s="1"/>
      <c r="F19" s="4">
        <v>11853.29</v>
      </c>
      <c r="G19" s="5"/>
      <c r="H19" s="4">
        <v>10658.7</v>
      </c>
      <c r="I19" s="5"/>
      <c r="J19" s="4">
        <f>ROUND((F19-H19),5)</f>
        <v>1194.5899999999999</v>
      </c>
      <c r="K19" s="5"/>
      <c r="L19" s="6">
        <f>ROUND(IF(F19=0, IF(H19=0, 0, SIGN(-H19)), IF(H19=0, SIGN(F19), (F19-H19)/ABS(H19))),5)</f>
        <v>0.11208</v>
      </c>
    </row>
    <row r="20" spans="1:12" ht="15" thickBot="1" x14ac:dyDescent="0.45">
      <c r="A20" s="1"/>
      <c r="B20" s="1"/>
      <c r="C20" s="1"/>
      <c r="D20" s="1" t="s">
        <v>21</v>
      </c>
      <c r="E20" s="1"/>
      <c r="F20" s="9">
        <v>1994.59</v>
      </c>
      <c r="G20" s="5"/>
      <c r="H20" s="9">
        <v>20.57</v>
      </c>
      <c r="I20" s="5"/>
      <c r="J20" s="9">
        <f>ROUND((F20-H20),5)</f>
        <v>1974.02</v>
      </c>
      <c r="K20" s="5"/>
      <c r="L20" s="10">
        <f>ROUND(IF(F20=0, IF(H20=0, 0, SIGN(-H20)), IF(H20=0, SIGN(F20), (F20-H20)/ABS(H20))),5)</f>
        <v>95.965969999999999</v>
      </c>
    </row>
    <row r="21" spans="1:12" ht="15" thickBot="1" x14ac:dyDescent="0.45">
      <c r="A21" s="1"/>
      <c r="B21" s="1"/>
      <c r="C21" s="1" t="s">
        <v>22</v>
      </c>
      <c r="D21" s="1"/>
      <c r="E21" s="1"/>
      <c r="F21" s="11">
        <f>ROUND(SUM(F17:F20),5)</f>
        <v>45827.5</v>
      </c>
      <c r="G21" s="5"/>
      <c r="H21" s="11">
        <f>ROUND(SUM(H17:H20),5)</f>
        <v>31762</v>
      </c>
      <c r="I21" s="5"/>
      <c r="J21" s="11">
        <f>ROUND((F21-H21),5)</f>
        <v>14065.5</v>
      </c>
      <c r="K21" s="5"/>
      <c r="L21" s="12">
        <f>ROUND(IF(F21=0, IF(H21=0, 0, SIGN(-H21)), IF(H21=0, SIGN(F21), (F21-H21)/ABS(H21))),5)</f>
        <v>0.44284000000000001</v>
      </c>
    </row>
    <row r="22" spans="1:12" x14ac:dyDescent="0.4">
      <c r="A22" s="1"/>
      <c r="B22" s="1" t="s">
        <v>23</v>
      </c>
      <c r="C22" s="1"/>
      <c r="D22" s="1"/>
      <c r="E22" s="1"/>
      <c r="F22" s="4">
        <f>ROUND(F4+F10+F16+F21,5)</f>
        <v>664335.52</v>
      </c>
      <c r="G22" s="5"/>
      <c r="H22" s="4">
        <f>ROUND(H4+H10+H16+H21,5)</f>
        <v>623911.88</v>
      </c>
      <c r="I22" s="5"/>
      <c r="J22" s="4">
        <f>ROUND((F22-H22),5)</f>
        <v>40423.64</v>
      </c>
      <c r="K22" s="5"/>
      <c r="L22" s="6">
        <f>ROUND(IF(F22=0, IF(H22=0, 0, SIGN(-H22)), IF(H22=0, SIGN(F22), (F22-H22)/ABS(H22))),5)</f>
        <v>6.479E-2</v>
      </c>
    </row>
    <row r="23" spans="1:12" x14ac:dyDescent="0.4">
      <c r="A23" s="1"/>
      <c r="B23" s="1" t="s">
        <v>24</v>
      </c>
      <c r="C23" s="1"/>
      <c r="D23" s="1"/>
      <c r="E23" s="1"/>
      <c r="F23" s="4"/>
      <c r="G23" s="5"/>
      <c r="H23" s="4"/>
      <c r="I23" s="5"/>
      <c r="J23" s="4"/>
      <c r="K23" s="5"/>
      <c r="L23" s="6"/>
    </row>
    <row r="24" spans="1:12" x14ac:dyDescent="0.4">
      <c r="A24" s="1"/>
      <c r="B24" s="1"/>
      <c r="C24" s="1" t="s">
        <v>25</v>
      </c>
      <c r="D24" s="1"/>
      <c r="E24" s="1"/>
      <c r="F24" s="4">
        <v>13504.97</v>
      </c>
      <c r="G24" s="5"/>
      <c r="H24" s="4">
        <v>10517.47</v>
      </c>
      <c r="I24" s="5"/>
      <c r="J24" s="4">
        <f t="shared" ref="J24:J29" si="0">ROUND((F24-H24),5)</f>
        <v>2987.5</v>
      </c>
      <c r="K24" s="5"/>
      <c r="L24" s="6">
        <f t="shared" ref="L24:L29" si="1">ROUND(IF(F24=0, IF(H24=0, 0, SIGN(-H24)), IF(H24=0, SIGN(F24), (F24-H24)/ABS(H24))),5)</f>
        <v>0.28405000000000002</v>
      </c>
    </row>
    <row r="25" spans="1:12" x14ac:dyDescent="0.4">
      <c r="A25" s="1"/>
      <c r="B25" s="1"/>
      <c r="C25" s="1" t="s">
        <v>26</v>
      </c>
      <c r="D25" s="1"/>
      <c r="E25" s="1"/>
      <c r="F25" s="4">
        <v>31420</v>
      </c>
      <c r="G25" s="5"/>
      <c r="H25" s="4">
        <v>31420</v>
      </c>
      <c r="I25" s="5"/>
      <c r="J25" s="4">
        <f t="shared" si="0"/>
        <v>0</v>
      </c>
      <c r="K25" s="5"/>
      <c r="L25" s="6">
        <f t="shared" si="1"/>
        <v>0</v>
      </c>
    </row>
    <row r="26" spans="1:12" x14ac:dyDescent="0.4">
      <c r="A26" s="1"/>
      <c r="B26" s="1"/>
      <c r="C26" s="1" t="s">
        <v>27</v>
      </c>
      <c r="D26" s="1"/>
      <c r="E26" s="1"/>
      <c r="F26" s="4">
        <v>31093.37</v>
      </c>
      <c r="G26" s="5"/>
      <c r="H26" s="4">
        <v>31093.37</v>
      </c>
      <c r="I26" s="5"/>
      <c r="J26" s="4">
        <f t="shared" si="0"/>
        <v>0</v>
      </c>
      <c r="K26" s="5"/>
      <c r="L26" s="6">
        <f t="shared" si="1"/>
        <v>0</v>
      </c>
    </row>
    <row r="27" spans="1:12" ht="15" thickBot="1" x14ac:dyDescent="0.45">
      <c r="A27" s="1"/>
      <c r="B27" s="1"/>
      <c r="C27" s="1" t="s">
        <v>28</v>
      </c>
      <c r="D27" s="1"/>
      <c r="E27" s="1"/>
      <c r="F27" s="9">
        <v>-76018.34</v>
      </c>
      <c r="G27" s="5"/>
      <c r="H27" s="9">
        <v>-73030.84</v>
      </c>
      <c r="I27" s="5"/>
      <c r="J27" s="9">
        <f t="shared" si="0"/>
        <v>-2987.5</v>
      </c>
      <c r="K27" s="5"/>
      <c r="L27" s="10">
        <f t="shared" si="1"/>
        <v>-4.0910000000000002E-2</v>
      </c>
    </row>
    <row r="28" spans="1:12" ht="15" thickBot="1" x14ac:dyDescent="0.45">
      <c r="A28" s="1"/>
      <c r="B28" s="1" t="s">
        <v>29</v>
      </c>
      <c r="C28" s="1"/>
      <c r="D28" s="1"/>
      <c r="E28" s="1"/>
      <c r="F28" s="13">
        <f>ROUND(SUM(F23:F27),5)</f>
        <v>0</v>
      </c>
      <c r="G28" s="5"/>
      <c r="H28" s="13">
        <f>ROUND(SUM(H23:H27),5)</f>
        <v>0</v>
      </c>
      <c r="I28" s="5"/>
      <c r="J28" s="13">
        <f t="shared" si="0"/>
        <v>0</v>
      </c>
      <c r="K28" s="5"/>
      <c r="L28" s="14">
        <f t="shared" si="1"/>
        <v>0</v>
      </c>
    </row>
    <row r="29" spans="1:12" s="17" customFormat="1" ht="10.75" thickBot="1" x14ac:dyDescent="0.3">
      <c r="A29" s="1" t="s">
        <v>30</v>
      </c>
      <c r="B29" s="1"/>
      <c r="C29" s="1"/>
      <c r="D29" s="1"/>
      <c r="E29" s="1"/>
      <c r="F29" s="15">
        <f>ROUND(F3+F22+F28,5)</f>
        <v>664335.52</v>
      </c>
      <c r="G29" s="1"/>
      <c r="H29" s="15">
        <f>ROUND(H3+H22+H28,5)</f>
        <v>623911.88</v>
      </c>
      <c r="I29" s="1"/>
      <c r="J29" s="15">
        <f t="shared" si="0"/>
        <v>40423.64</v>
      </c>
      <c r="K29" s="1"/>
      <c r="L29" s="16">
        <f t="shared" si="1"/>
        <v>6.479E-2</v>
      </c>
    </row>
    <row r="30" spans="1:12" ht="15" thickTop="1" x14ac:dyDescent="0.4">
      <c r="A30" s="1" t="s">
        <v>31</v>
      </c>
      <c r="B30" s="1"/>
      <c r="C30" s="1"/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4">
      <c r="A31" s="1"/>
      <c r="B31" s="1" t="s">
        <v>32</v>
      </c>
      <c r="C31" s="1"/>
      <c r="D31" s="1"/>
      <c r="E31" s="1"/>
      <c r="F31" s="4"/>
      <c r="G31" s="5"/>
      <c r="H31" s="4"/>
      <c r="I31" s="5"/>
      <c r="J31" s="4"/>
      <c r="K31" s="5"/>
      <c r="L31" s="6"/>
    </row>
    <row r="32" spans="1:12" x14ac:dyDescent="0.4">
      <c r="A32" s="1"/>
      <c r="B32" s="1"/>
      <c r="C32" s="1" t="s">
        <v>33</v>
      </c>
      <c r="D32" s="1"/>
      <c r="E32" s="1"/>
      <c r="F32" s="4"/>
      <c r="G32" s="5"/>
      <c r="H32" s="4"/>
      <c r="I32" s="5"/>
      <c r="J32" s="4"/>
      <c r="K32" s="5"/>
      <c r="L32" s="6"/>
    </row>
    <row r="33" spans="1:12" x14ac:dyDescent="0.4">
      <c r="A33" s="1"/>
      <c r="B33" s="1"/>
      <c r="C33" s="1"/>
      <c r="D33" s="1" t="s">
        <v>34</v>
      </c>
      <c r="E33" s="1"/>
      <c r="F33" s="4"/>
      <c r="G33" s="5"/>
      <c r="H33" s="4"/>
      <c r="I33" s="5"/>
      <c r="J33" s="4"/>
      <c r="K33" s="5"/>
      <c r="L33" s="6"/>
    </row>
    <row r="34" spans="1:12" ht="15" thickBot="1" x14ac:dyDescent="0.45">
      <c r="A34" s="1"/>
      <c r="B34" s="1"/>
      <c r="C34" s="1"/>
      <c r="D34" s="1"/>
      <c r="E34" s="1" t="s">
        <v>35</v>
      </c>
      <c r="F34" s="7">
        <v>11750</v>
      </c>
      <c r="G34" s="5"/>
      <c r="H34" s="7">
        <v>3661.99</v>
      </c>
      <c r="I34" s="5"/>
      <c r="J34" s="7">
        <f>ROUND((F34-H34),5)</f>
        <v>8088.01</v>
      </c>
      <c r="K34" s="5"/>
      <c r="L34" s="8">
        <f>ROUND(IF(F34=0, IF(H34=0, 0, SIGN(-H34)), IF(H34=0, SIGN(F34), (F34-H34)/ABS(H34))),5)</f>
        <v>2.2086399999999999</v>
      </c>
    </row>
    <row r="35" spans="1:12" x14ac:dyDescent="0.4">
      <c r="A35" s="1"/>
      <c r="B35" s="1"/>
      <c r="C35" s="1"/>
      <c r="D35" s="1" t="s">
        <v>36</v>
      </c>
      <c r="E35" s="1"/>
      <c r="F35" s="4">
        <f>ROUND(SUM(F33:F34),5)</f>
        <v>11750</v>
      </c>
      <c r="G35" s="5"/>
      <c r="H35" s="4">
        <f>ROUND(SUM(H33:H34),5)</f>
        <v>3661.99</v>
      </c>
      <c r="I35" s="5"/>
      <c r="J35" s="4">
        <f>ROUND((F35-H35),5)</f>
        <v>8088.01</v>
      </c>
      <c r="K35" s="5"/>
      <c r="L35" s="6">
        <f>ROUND(IF(F35=0, IF(H35=0, 0, SIGN(-H35)), IF(H35=0, SIGN(F35), (F35-H35)/ABS(H35))),5)</f>
        <v>2.2086399999999999</v>
      </c>
    </row>
    <row r="36" spans="1:12" x14ac:dyDescent="0.4">
      <c r="A36" s="1"/>
      <c r="B36" s="1"/>
      <c r="C36" s="1"/>
      <c r="D36" s="1" t="s">
        <v>37</v>
      </c>
      <c r="E36" s="1"/>
      <c r="F36" s="4"/>
      <c r="G36" s="5"/>
      <c r="H36" s="4"/>
      <c r="I36" s="5"/>
      <c r="J36" s="4"/>
      <c r="K36" s="5"/>
      <c r="L36" s="6"/>
    </row>
    <row r="37" spans="1:12" ht="15" thickBot="1" x14ac:dyDescent="0.45">
      <c r="A37" s="1"/>
      <c r="B37" s="1"/>
      <c r="C37" s="1"/>
      <c r="D37" s="1"/>
      <c r="E37" s="1" t="s">
        <v>38</v>
      </c>
      <c r="F37" s="7">
        <v>12436.6</v>
      </c>
      <c r="G37" s="5"/>
      <c r="H37" s="7">
        <v>3582.92</v>
      </c>
      <c r="I37" s="5"/>
      <c r="J37" s="7">
        <f>ROUND((F37-H37),5)</f>
        <v>8853.68</v>
      </c>
      <c r="K37" s="5"/>
      <c r="L37" s="8">
        <f>ROUND(IF(F37=0, IF(H37=0, 0, SIGN(-H37)), IF(H37=0, SIGN(F37), (F37-H37)/ABS(H37))),5)</f>
        <v>2.4710800000000002</v>
      </c>
    </row>
    <row r="38" spans="1:12" x14ac:dyDescent="0.4">
      <c r="A38" s="1"/>
      <c r="B38" s="1"/>
      <c r="C38" s="1"/>
      <c r="D38" s="1" t="s">
        <v>39</v>
      </c>
      <c r="E38" s="1"/>
      <c r="F38" s="4">
        <f>ROUND(SUM(F36:F37),5)</f>
        <v>12436.6</v>
      </c>
      <c r="G38" s="5"/>
      <c r="H38" s="4">
        <f>ROUND(SUM(H36:H37),5)</f>
        <v>3582.92</v>
      </c>
      <c r="I38" s="5"/>
      <c r="J38" s="4">
        <f>ROUND((F38-H38),5)</f>
        <v>8853.68</v>
      </c>
      <c r="K38" s="5"/>
      <c r="L38" s="6">
        <f>ROUND(IF(F38=0, IF(H38=0, 0, SIGN(-H38)), IF(H38=0, SIGN(F38), (F38-H38)/ABS(H38))),5)</f>
        <v>2.4710800000000002</v>
      </c>
    </row>
    <row r="39" spans="1:12" x14ac:dyDescent="0.4">
      <c r="A39" s="1"/>
      <c r="B39" s="1"/>
      <c r="C39" s="1"/>
      <c r="D39" s="1" t="s">
        <v>40</v>
      </c>
      <c r="E39" s="1"/>
      <c r="F39" s="4"/>
      <c r="G39" s="5"/>
      <c r="H39" s="4"/>
      <c r="I39" s="5"/>
      <c r="J39" s="4"/>
      <c r="K39" s="5"/>
      <c r="L39" s="6"/>
    </row>
    <row r="40" spans="1:12" x14ac:dyDescent="0.4">
      <c r="A40" s="1"/>
      <c r="B40" s="1"/>
      <c r="C40" s="1"/>
      <c r="D40" s="1"/>
      <c r="E40" s="1" t="s">
        <v>41</v>
      </c>
      <c r="F40" s="4">
        <v>3.09</v>
      </c>
      <c r="G40" s="5"/>
      <c r="H40" s="4">
        <v>2.38</v>
      </c>
      <c r="I40" s="5"/>
      <c r="J40" s="4">
        <f t="shared" ref="J40:J46" si="2">ROUND((F40-H40),5)</f>
        <v>0.71</v>
      </c>
      <c r="K40" s="5"/>
      <c r="L40" s="6">
        <f t="shared" ref="L40:L46" si="3">ROUND(IF(F40=0, IF(H40=0, 0, SIGN(-H40)), IF(H40=0, SIGN(F40), (F40-H40)/ABS(H40))),5)</f>
        <v>0.29831999999999997</v>
      </c>
    </row>
    <row r="41" spans="1:12" x14ac:dyDescent="0.4">
      <c r="A41" s="1"/>
      <c r="B41" s="1"/>
      <c r="C41" s="1"/>
      <c r="D41" s="1"/>
      <c r="E41" s="1" t="s">
        <v>42</v>
      </c>
      <c r="F41" s="4">
        <v>506.16</v>
      </c>
      <c r="G41" s="5"/>
      <c r="H41" s="4">
        <v>1550.83</v>
      </c>
      <c r="I41" s="5"/>
      <c r="J41" s="4">
        <f t="shared" si="2"/>
        <v>-1044.67</v>
      </c>
      <c r="K41" s="5"/>
      <c r="L41" s="6">
        <f t="shared" si="3"/>
        <v>-0.67362</v>
      </c>
    </row>
    <row r="42" spans="1:12" x14ac:dyDescent="0.4">
      <c r="A42" s="1"/>
      <c r="B42" s="1"/>
      <c r="C42" s="1"/>
      <c r="D42" s="1"/>
      <c r="E42" s="1" t="s">
        <v>43</v>
      </c>
      <c r="F42" s="4">
        <v>-1000</v>
      </c>
      <c r="G42" s="5"/>
      <c r="H42" s="4">
        <v>-13354.03</v>
      </c>
      <c r="I42" s="5"/>
      <c r="J42" s="4">
        <f t="shared" si="2"/>
        <v>12354.03</v>
      </c>
      <c r="K42" s="5"/>
      <c r="L42" s="6">
        <f t="shared" si="3"/>
        <v>0.92512000000000005</v>
      </c>
    </row>
    <row r="43" spans="1:12" ht="15" thickBot="1" x14ac:dyDescent="0.45">
      <c r="A43" s="1"/>
      <c r="B43" s="1"/>
      <c r="C43" s="1"/>
      <c r="D43" s="1"/>
      <c r="E43" s="1" t="s">
        <v>44</v>
      </c>
      <c r="F43" s="9">
        <v>313826.90000000002</v>
      </c>
      <c r="G43" s="5"/>
      <c r="H43" s="9">
        <v>301438.78999999998</v>
      </c>
      <c r="I43" s="5"/>
      <c r="J43" s="9">
        <f t="shared" si="2"/>
        <v>12388.11</v>
      </c>
      <c r="K43" s="5"/>
      <c r="L43" s="10">
        <f t="shared" si="3"/>
        <v>4.1099999999999998E-2</v>
      </c>
    </row>
    <row r="44" spans="1:12" ht="15" thickBot="1" x14ac:dyDescent="0.45">
      <c r="A44" s="1"/>
      <c r="B44" s="1"/>
      <c r="C44" s="1"/>
      <c r="D44" s="1" t="s">
        <v>45</v>
      </c>
      <c r="E44" s="1"/>
      <c r="F44" s="13">
        <f>ROUND(SUM(F39:F43),5)</f>
        <v>313336.15000000002</v>
      </c>
      <c r="G44" s="5"/>
      <c r="H44" s="13">
        <f>ROUND(SUM(H39:H43),5)</f>
        <v>289637.96999999997</v>
      </c>
      <c r="I44" s="5"/>
      <c r="J44" s="13">
        <f t="shared" si="2"/>
        <v>23698.18</v>
      </c>
      <c r="K44" s="5"/>
      <c r="L44" s="14">
        <f t="shared" si="3"/>
        <v>8.1820000000000004E-2</v>
      </c>
    </row>
    <row r="45" spans="1:12" ht="15" thickBot="1" x14ac:dyDescent="0.45">
      <c r="A45" s="1"/>
      <c r="B45" s="1"/>
      <c r="C45" s="1" t="s">
        <v>46</v>
      </c>
      <c r="D45" s="1"/>
      <c r="E45" s="1"/>
      <c r="F45" s="11">
        <f>ROUND(F32+F35+F38+F44,5)</f>
        <v>337522.75</v>
      </c>
      <c r="G45" s="5"/>
      <c r="H45" s="11">
        <f>ROUND(H32+H35+H38+H44,5)</f>
        <v>296882.88</v>
      </c>
      <c r="I45" s="5"/>
      <c r="J45" s="11">
        <f t="shared" si="2"/>
        <v>40639.870000000003</v>
      </c>
      <c r="K45" s="5"/>
      <c r="L45" s="12">
        <f t="shared" si="3"/>
        <v>0.13689000000000001</v>
      </c>
    </row>
    <row r="46" spans="1:12" x14ac:dyDescent="0.4">
      <c r="A46" s="1"/>
      <c r="B46" s="1" t="s">
        <v>47</v>
      </c>
      <c r="C46" s="1"/>
      <c r="D46" s="1"/>
      <c r="E46" s="1"/>
      <c r="F46" s="4">
        <f>ROUND(F31+F45,5)</f>
        <v>337522.75</v>
      </c>
      <c r="G46" s="5"/>
      <c r="H46" s="4">
        <f>ROUND(H31+H45,5)</f>
        <v>296882.88</v>
      </c>
      <c r="I46" s="5"/>
      <c r="J46" s="4">
        <f t="shared" si="2"/>
        <v>40639.870000000003</v>
      </c>
      <c r="K46" s="5"/>
      <c r="L46" s="6">
        <f t="shared" si="3"/>
        <v>0.13689000000000001</v>
      </c>
    </row>
    <row r="47" spans="1:12" x14ac:dyDescent="0.4">
      <c r="A47" s="1"/>
      <c r="B47" s="1" t="s">
        <v>48</v>
      </c>
      <c r="C47" s="1"/>
      <c r="D47" s="1"/>
      <c r="E47" s="1"/>
      <c r="F47" s="4"/>
      <c r="G47" s="5"/>
      <c r="H47" s="4"/>
      <c r="I47" s="5"/>
      <c r="J47" s="4"/>
      <c r="K47" s="5"/>
      <c r="L47" s="6"/>
    </row>
    <row r="48" spans="1:12" x14ac:dyDescent="0.4">
      <c r="A48" s="1"/>
      <c r="B48" s="1"/>
      <c r="C48" s="1" t="s">
        <v>49</v>
      </c>
      <c r="D48" s="1"/>
      <c r="E48" s="1"/>
      <c r="F48" s="4">
        <v>-2707.05</v>
      </c>
      <c r="G48" s="5"/>
      <c r="H48" s="4">
        <v>16282.89</v>
      </c>
      <c r="I48" s="5"/>
      <c r="J48" s="4">
        <f t="shared" ref="J48:J53" si="4">ROUND((F48-H48),5)</f>
        <v>-18989.939999999999</v>
      </c>
      <c r="K48" s="5"/>
      <c r="L48" s="6">
        <f t="shared" ref="L48:L53" si="5">ROUND(IF(F48=0, IF(H48=0, 0, SIGN(-H48)), IF(H48=0, SIGN(F48), (F48-H48)/ABS(H48))),5)</f>
        <v>-1.16625</v>
      </c>
    </row>
    <row r="49" spans="1:12" x14ac:dyDescent="0.4">
      <c r="A49" s="1"/>
      <c r="B49" s="1"/>
      <c r="C49" s="1" t="s">
        <v>50</v>
      </c>
      <c r="D49" s="1"/>
      <c r="E49" s="1"/>
      <c r="F49" s="4">
        <v>265693.09999999998</v>
      </c>
      <c r="G49" s="5"/>
      <c r="H49" s="4">
        <v>249381.62</v>
      </c>
      <c r="I49" s="5"/>
      <c r="J49" s="4">
        <f t="shared" si="4"/>
        <v>16311.48</v>
      </c>
      <c r="K49" s="5"/>
      <c r="L49" s="6">
        <f t="shared" si="5"/>
        <v>6.5409999999999996E-2</v>
      </c>
    </row>
    <row r="50" spans="1:12" x14ac:dyDescent="0.4">
      <c r="A50" s="1"/>
      <c r="B50" s="1"/>
      <c r="C50" s="1" t="s">
        <v>51</v>
      </c>
      <c r="D50" s="1"/>
      <c r="E50" s="1"/>
      <c r="F50" s="4">
        <v>79279.37</v>
      </c>
      <c r="G50" s="5"/>
      <c r="H50" s="4">
        <v>74682.509999999995</v>
      </c>
      <c r="I50" s="5"/>
      <c r="J50" s="4">
        <f t="shared" si="4"/>
        <v>4596.8599999999997</v>
      </c>
      <c r="K50" s="5"/>
      <c r="L50" s="6">
        <f t="shared" si="5"/>
        <v>6.1550000000000001E-2</v>
      </c>
    </row>
    <row r="51" spans="1:12" ht="15" thickBot="1" x14ac:dyDescent="0.45">
      <c r="A51" s="1"/>
      <c r="B51" s="1"/>
      <c r="C51" s="1" t="s">
        <v>52</v>
      </c>
      <c r="D51" s="1"/>
      <c r="E51" s="1"/>
      <c r="F51" s="9">
        <v>-15452.65</v>
      </c>
      <c r="G51" s="5"/>
      <c r="H51" s="9">
        <v>-13318.02</v>
      </c>
      <c r="I51" s="5"/>
      <c r="J51" s="9">
        <f t="shared" si="4"/>
        <v>-2134.63</v>
      </c>
      <c r="K51" s="5"/>
      <c r="L51" s="10">
        <f t="shared" si="5"/>
        <v>-0.16028000000000001</v>
      </c>
    </row>
    <row r="52" spans="1:12" ht="15" thickBot="1" x14ac:dyDescent="0.45">
      <c r="A52" s="1"/>
      <c r="B52" s="1" t="s">
        <v>53</v>
      </c>
      <c r="C52" s="1"/>
      <c r="D52" s="1"/>
      <c r="E52" s="1"/>
      <c r="F52" s="13">
        <f>ROUND(SUM(F47:F51),5)</f>
        <v>326812.77</v>
      </c>
      <c r="G52" s="5"/>
      <c r="H52" s="13">
        <f>ROUND(SUM(H47:H51),5)</f>
        <v>327029</v>
      </c>
      <c r="I52" s="5"/>
      <c r="J52" s="13">
        <f t="shared" si="4"/>
        <v>-216.23</v>
      </c>
      <c r="K52" s="5"/>
      <c r="L52" s="14">
        <f t="shared" si="5"/>
        <v>-6.6E-4</v>
      </c>
    </row>
    <row r="53" spans="1:12" s="17" customFormat="1" ht="10.75" thickBot="1" x14ac:dyDescent="0.3">
      <c r="A53" s="1" t="s">
        <v>54</v>
      </c>
      <c r="B53" s="1"/>
      <c r="C53" s="1"/>
      <c r="D53" s="1"/>
      <c r="E53" s="1"/>
      <c r="F53" s="15">
        <f>ROUND(F30+F46+F52,5)</f>
        <v>664335.52</v>
      </c>
      <c r="G53" s="1"/>
      <c r="H53" s="15">
        <f>ROUND(H30+H46+H52,5)</f>
        <v>623911.88</v>
      </c>
      <c r="I53" s="1"/>
      <c r="J53" s="15">
        <f t="shared" si="4"/>
        <v>40423.64</v>
      </c>
      <c r="K53" s="1"/>
      <c r="L53" s="16">
        <f t="shared" si="5"/>
        <v>6.479E-2</v>
      </c>
    </row>
    <row r="54" spans="1:12" ht="15" thickTop="1" x14ac:dyDescent="0.4"/>
  </sheetData>
  <pageMargins left="0.7" right="0.7" top="0.75" bottom="0.75" header="0.1" footer="0.3"/>
  <pageSetup orientation="portrait" horizontalDpi="4294967293" verticalDpi="0" r:id="rId1"/>
  <headerFooter>
    <oddHeader>&amp;L&amp;"Arial,Bold"&amp;8 Accrual Basis&amp;C&amp;"Arial,Bold"&amp;12 National Bison Association
&amp;"Arial,Bold"&amp;14 Balance Sheet
&amp;"Arial,Bold"&amp;10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65314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65314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65"/>
  <sheetViews>
    <sheetView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H15" sqref="H15"/>
    </sheetView>
  </sheetViews>
  <sheetFormatPr defaultRowHeight="14.6" x14ac:dyDescent="0.4"/>
  <cols>
    <col min="1" max="7" width="3" style="22" customWidth="1"/>
    <col min="8" max="8" width="41.53515625" style="22" customWidth="1"/>
    <col min="9" max="9" width="10.3828125" style="23" bestFit="1" customWidth="1"/>
    <col min="10" max="10" width="2.3046875" style="23" customWidth="1"/>
    <col min="11" max="11" width="10.3828125" style="23" bestFit="1" customWidth="1"/>
    <col min="12" max="12" width="2.3046875" style="23" customWidth="1"/>
    <col min="13" max="13" width="8.3828125" style="23" bestFit="1" customWidth="1"/>
    <col min="14" max="14" width="2.3046875" style="23" customWidth="1"/>
    <col min="15" max="15" width="8.69140625" style="23" bestFit="1" customWidth="1"/>
  </cols>
  <sheetData>
    <row r="1" spans="1:15" ht="15" thickBot="1" x14ac:dyDescent="0.45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21" customFormat="1" ht="15.45" thickTop="1" thickBot="1" x14ac:dyDescent="0.45">
      <c r="A2" s="18"/>
      <c r="B2" s="18"/>
      <c r="C2" s="18"/>
      <c r="D2" s="18"/>
      <c r="E2" s="18"/>
      <c r="F2" s="18"/>
      <c r="G2" s="18"/>
      <c r="H2" s="18"/>
      <c r="I2" s="19" t="s">
        <v>55</v>
      </c>
      <c r="J2" s="20"/>
      <c r="K2" s="19" t="s">
        <v>56</v>
      </c>
      <c r="L2" s="20"/>
      <c r="M2" s="19" t="s">
        <v>2</v>
      </c>
      <c r="N2" s="20"/>
      <c r="O2" s="19" t="s">
        <v>3</v>
      </c>
    </row>
    <row r="3" spans="1:15" ht="15" thickTop="1" x14ac:dyDescent="0.4">
      <c r="A3" s="1"/>
      <c r="B3" s="1" t="s">
        <v>57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6"/>
    </row>
    <row r="4" spans="1:15" x14ac:dyDescent="0.4">
      <c r="A4" s="1"/>
      <c r="B4" s="1"/>
      <c r="C4" s="1"/>
      <c r="D4" s="1" t="s">
        <v>58</v>
      </c>
      <c r="E4" s="1"/>
      <c r="F4" s="1"/>
      <c r="G4" s="1"/>
      <c r="H4" s="1"/>
      <c r="I4" s="4"/>
      <c r="J4" s="5"/>
      <c r="K4" s="4"/>
      <c r="L4" s="5"/>
      <c r="M4" s="4"/>
      <c r="N4" s="5"/>
      <c r="O4" s="6"/>
    </row>
    <row r="5" spans="1:15" x14ac:dyDescent="0.4">
      <c r="A5" s="1"/>
      <c r="B5" s="1"/>
      <c r="C5" s="1"/>
      <c r="D5" s="1"/>
      <c r="E5" s="1" t="s">
        <v>63</v>
      </c>
      <c r="F5" s="1"/>
      <c r="G5" s="1"/>
      <c r="H5" s="1"/>
      <c r="I5" s="4"/>
      <c r="J5" s="5"/>
      <c r="K5" s="4"/>
      <c r="L5" s="5"/>
      <c r="M5" s="4"/>
      <c r="N5" s="5"/>
      <c r="O5" s="6"/>
    </row>
    <row r="6" spans="1:15" x14ac:dyDescent="0.4">
      <c r="A6" s="1"/>
      <c r="B6" s="1"/>
      <c r="C6" s="1"/>
      <c r="D6" s="1"/>
      <c r="E6" s="1"/>
      <c r="F6" s="1" t="s">
        <v>107</v>
      </c>
      <c r="G6" s="1"/>
      <c r="H6" s="1"/>
      <c r="I6" s="4"/>
      <c r="J6" s="5"/>
      <c r="K6" s="4"/>
      <c r="L6" s="5"/>
      <c r="M6" s="4"/>
      <c r="N6" s="5"/>
      <c r="O6" s="6"/>
    </row>
    <row r="7" spans="1:15" x14ac:dyDescent="0.4">
      <c r="A7" s="1"/>
      <c r="B7" s="1"/>
      <c r="C7" s="1"/>
      <c r="D7" s="1"/>
      <c r="E7" s="1"/>
      <c r="F7" s="1"/>
      <c r="G7" s="1" t="s">
        <v>108</v>
      </c>
      <c r="H7" s="1"/>
      <c r="I7" s="4">
        <v>2370</v>
      </c>
      <c r="J7" s="5"/>
      <c r="K7" s="4">
        <v>1803</v>
      </c>
      <c r="L7" s="5"/>
      <c r="M7" s="4">
        <f t="shared" ref="M7:M12" si="0">ROUND((I7-K7),5)</f>
        <v>567</v>
      </c>
      <c r="N7" s="5"/>
      <c r="O7" s="6">
        <f t="shared" ref="O7:O12" si="1">ROUND(IF(I7=0, IF(K7=0, 0, SIGN(-K7)), IF(K7=0, SIGN(I7), (I7-K7)/ABS(K7))),5)</f>
        <v>0.31447999999999998</v>
      </c>
    </row>
    <row r="8" spans="1:15" x14ac:dyDescent="0.4">
      <c r="A8" s="1"/>
      <c r="B8" s="1"/>
      <c r="C8" s="1"/>
      <c r="D8" s="1"/>
      <c r="E8" s="1"/>
      <c r="F8" s="1"/>
      <c r="G8" s="1" t="s">
        <v>109</v>
      </c>
      <c r="H8" s="1"/>
      <c r="I8" s="4">
        <v>8001</v>
      </c>
      <c r="J8" s="5"/>
      <c r="K8" s="4">
        <v>37405</v>
      </c>
      <c r="L8" s="5"/>
      <c r="M8" s="4">
        <f t="shared" si="0"/>
        <v>-29404</v>
      </c>
      <c r="N8" s="5"/>
      <c r="O8" s="6">
        <f t="shared" si="1"/>
        <v>-0.78610000000000002</v>
      </c>
    </row>
    <row r="9" spans="1:15" x14ac:dyDescent="0.4">
      <c r="A9" s="1"/>
      <c r="B9" s="1"/>
      <c r="C9" s="1"/>
      <c r="D9" s="1"/>
      <c r="E9" s="1"/>
      <c r="F9" s="1"/>
      <c r="G9" s="1" t="s">
        <v>110</v>
      </c>
      <c r="H9" s="1"/>
      <c r="I9" s="4">
        <v>380</v>
      </c>
      <c r="J9" s="5"/>
      <c r="K9" s="4">
        <v>450</v>
      </c>
      <c r="L9" s="5"/>
      <c r="M9" s="4">
        <f t="shared" si="0"/>
        <v>-70</v>
      </c>
      <c r="N9" s="5"/>
      <c r="O9" s="6">
        <f t="shared" si="1"/>
        <v>-0.15556</v>
      </c>
    </row>
    <row r="10" spans="1:15" ht="15" thickBot="1" x14ac:dyDescent="0.45">
      <c r="A10" s="1"/>
      <c r="B10" s="1"/>
      <c r="C10" s="1"/>
      <c r="D10" s="1"/>
      <c r="E10" s="1"/>
      <c r="F10" s="1"/>
      <c r="G10" s="1" t="s">
        <v>111</v>
      </c>
      <c r="H10" s="1"/>
      <c r="I10" s="9">
        <v>1650</v>
      </c>
      <c r="J10" s="5"/>
      <c r="K10" s="9">
        <v>225</v>
      </c>
      <c r="L10" s="5"/>
      <c r="M10" s="9">
        <f t="shared" si="0"/>
        <v>1425</v>
      </c>
      <c r="N10" s="5"/>
      <c r="O10" s="10">
        <f t="shared" si="1"/>
        <v>6.3333300000000001</v>
      </c>
    </row>
    <row r="11" spans="1:15" ht="15" thickBot="1" x14ac:dyDescent="0.45">
      <c r="A11" s="1"/>
      <c r="B11" s="1"/>
      <c r="C11" s="1"/>
      <c r="D11" s="1"/>
      <c r="E11" s="1"/>
      <c r="F11" s="1" t="s">
        <v>112</v>
      </c>
      <c r="G11" s="1"/>
      <c r="H11" s="1"/>
      <c r="I11" s="11">
        <f>ROUND(SUM(I6:I10),5)</f>
        <v>12401</v>
      </c>
      <c r="J11" s="5"/>
      <c r="K11" s="11">
        <f>ROUND(SUM(K6:K10),5)</f>
        <v>39883</v>
      </c>
      <c r="L11" s="5"/>
      <c r="M11" s="11">
        <f t="shared" si="0"/>
        <v>-27482</v>
      </c>
      <c r="N11" s="5"/>
      <c r="O11" s="12">
        <f t="shared" si="1"/>
        <v>-0.68906999999999996</v>
      </c>
    </row>
    <row r="12" spans="1:15" x14ac:dyDescent="0.4">
      <c r="A12" s="1"/>
      <c r="B12" s="1"/>
      <c r="C12" s="1"/>
      <c r="D12" s="1"/>
      <c r="E12" s="1" t="s">
        <v>113</v>
      </c>
      <c r="F12" s="1"/>
      <c r="G12" s="1"/>
      <c r="H12" s="1"/>
      <c r="I12" s="4">
        <f>ROUND(I5+I11,5)</f>
        <v>12401</v>
      </c>
      <c r="J12" s="5"/>
      <c r="K12" s="4">
        <f>ROUND(K5+K11,5)</f>
        <v>39883</v>
      </c>
      <c r="L12" s="5"/>
      <c r="M12" s="4">
        <f t="shared" si="0"/>
        <v>-27482</v>
      </c>
      <c r="N12" s="5"/>
      <c r="O12" s="6">
        <f t="shared" si="1"/>
        <v>-0.68906999999999996</v>
      </c>
    </row>
    <row r="13" spans="1:15" x14ac:dyDescent="0.4">
      <c r="A13" s="1"/>
      <c r="B13" s="1"/>
      <c r="C13" s="1"/>
      <c r="D13" s="1"/>
      <c r="E13" s="1" t="s">
        <v>64</v>
      </c>
      <c r="F13" s="1"/>
      <c r="G13" s="1"/>
      <c r="H13" s="1"/>
      <c r="I13" s="4"/>
      <c r="J13" s="5"/>
      <c r="K13" s="4"/>
      <c r="L13" s="5"/>
      <c r="M13" s="4"/>
      <c r="N13" s="5"/>
      <c r="O13" s="6"/>
    </row>
    <row r="14" spans="1:15" x14ac:dyDescent="0.4">
      <c r="A14" s="1"/>
      <c r="B14" s="1"/>
      <c r="C14" s="1"/>
      <c r="D14" s="1"/>
      <c r="E14" s="1"/>
      <c r="F14" s="1" t="s">
        <v>114</v>
      </c>
      <c r="G14" s="1"/>
      <c r="H14" s="1"/>
      <c r="I14" s="4"/>
      <c r="J14" s="5"/>
      <c r="K14" s="4"/>
      <c r="L14" s="5"/>
      <c r="M14" s="4"/>
      <c r="N14" s="5"/>
      <c r="O14" s="6"/>
    </row>
    <row r="15" spans="1:15" x14ac:dyDescent="0.4">
      <c r="A15" s="1"/>
      <c r="B15" s="1"/>
      <c r="C15" s="1"/>
      <c r="D15" s="1"/>
      <c r="E15" s="1"/>
      <c r="F15" s="1"/>
      <c r="G15" s="1" t="s">
        <v>115</v>
      </c>
      <c r="H15" s="1"/>
      <c r="I15" s="4"/>
      <c r="J15" s="5"/>
      <c r="K15" s="4"/>
      <c r="L15" s="5"/>
      <c r="M15" s="4"/>
      <c r="N15" s="5"/>
      <c r="O15" s="6"/>
    </row>
    <row r="16" spans="1:15" x14ac:dyDescent="0.4">
      <c r="A16" s="1"/>
      <c r="B16" s="1"/>
      <c r="C16" s="1"/>
      <c r="D16" s="1"/>
      <c r="E16" s="1"/>
      <c r="F16" s="1"/>
      <c r="G16" s="1"/>
      <c r="H16" s="1" t="s">
        <v>116</v>
      </c>
      <c r="I16" s="4">
        <v>23825</v>
      </c>
      <c r="J16" s="5"/>
      <c r="K16" s="4">
        <v>28300</v>
      </c>
      <c r="L16" s="5"/>
      <c r="M16" s="4">
        <f t="shared" ref="M16:M28" si="2">ROUND((I16-K16),5)</f>
        <v>-4475</v>
      </c>
      <c r="N16" s="5"/>
      <c r="O16" s="6">
        <f t="shared" ref="O16:O28" si="3">ROUND(IF(I16=0, IF(K16=0, 0, SIGN(-K16)), IF(K16=0, SIGN(I16), (I16-K16)/ABS(K16))),5)</f>
        <v>-0.15812999999999999</v>
      </c>
    </row>
    <row r="17" spans="1:15" x14ac:dyDescent="0.4">
      <c r="A17" s="1"/>
      <c r="B17" s="1"/>
      <c r="C17" s="1"/>
      <c r="D17" s="1"/>
      <c r="E17" s="1"/>
      <c r="F17" s="1"/>
      <c r="G17" s="1"/>
      <c r="H17" s="1" t="s">
        <v>117</v>
      </c>
      <c r="I17" s="4">
        <v>1570</v>
      </c>
      <c r="J17" s="5"/>
      <c r="K17" s="4">
        <v>3300</v>
      </c>
      <c r="L17" s="5"/>
      <c r="M17" s="4">
        <f t="shared" si="2"/>
        <v>-1730</v>
      </c>
      <c r="N17" s="5"/>
      <c r="O17" s="6">
        <f t="shared" si="3"/>
        <v>-0.52424000000000004</v>
      </c>
    </row>
    <row r="18" spans="1:15" x14ac:dyDescent="0.4">
      <c r="A18" s="1"/>
      <c r="B18" s="1"/>
      <c r="C18" s="1"/>
      <c r="D18" s="1"/>
      <c r="E18" s="1"/>
      <c r="F18" s="1"/>
      <c r="G18" s="1"/>
      <c r="H18" s="1" t="s">
        <v>118</v>
      </c>
      <c r="I18" s="4">
        <v>7500</v>
      </c>
      <c r="J18" s="5"/>
      <c r="K18" s="4">
        <v>0</v>
      </c>
      <c r="L18" s="5"/>
      <c r="M18" s="4">
        <f t="shared" si="2"/>
        <v>7500</v>
      </c>
      <c r="N18" s="5"/>
      <c r="O18" s="6">
        <f t="shared" si="3"/>
        <v>1</v>
      </c>
    </row>
    <row r="19" spans="1:15" ht="15" thickBot="1" x14ac:dyDescent="0.45">
      <c r="A19" s="1"/>
      <c r="B19" s="1"/>
      <c r="C19" s="1"/>
      <c r="D19" s="1"/>
      <c r="E19" s="1"/>
      <c r="F19" s="1"/>
      <c r="G19" s="1"/>
      <c r="H19" s="1" t="s">
        <v>119</v>
      </c>
      <c r="I19" s="7">
        <v>0</v>
      </c>
      <c r="J19" s="5"/>
      <c r="K19" s="7">
        <v>900</v>
      </c>
      <c r="L19" s="5"/>
      <c r="M19" s="7">
        <f t="shared" si="2"/>
        <v>-900</v>
      </c>
      <c r="N19" s="5"/>
      <c r="O19" s="8">
        <f t="shared" si="3"/>
        <v>-1</v>
      </c>
    </row>
    <row r="20" spans="1:15" x14ac:dyDescent="0.4">
      <c r="A20" s="1"/>
      <c r="B20" s="1"/>
      <c r="C20" s="1"/>
      <c r="D20" s="1"/>
      <c r="E20" s="1"/>
      <c r="F20" s="1"/>
      <c r="G20" s="1" t="s">
        <v>120</v>
      </c>
      <c r="H20" s="1"/>
      <c r="I20" s="4">
        <f>ROUND(SUM(I15:I19),5)</f>
        <v>32895</v>
      </c>
      <c r="J20" s="5"/>
      <c r="K20" s="4">
        <f>ROUND(SUM(K15:K19),5)</f>
        <v>32500</v>
      </c>
      <c r="L20" s="5"/>
      <c r="M20" s="4">
        <f t="shared" si="2"/>
        <v>395</v>
      </c>
      <c r="N20" s="5"/>
      <c r="O20" s="6">
        <f t="shared" si="3"/>
        <v>1.2149999999999999E-2</v>
      </c>
    </row>
    <row r="21" spans="1:15" x14ac:dyDescent="0.4">
      <c r="A21" s="1"/>
      <c r="B21" s="1"/>
      <c r="C21" s="1"/>
      <c r="D21" s="1"/>
      <c r="E21" s="1"/>
      <c r="F21" s="1"/>
      <c r="G21" s="1" t="s">
        <v>121</v>
      </c>
      <c r="H21" s="1"/>
      <c r="I21" s="4">
        <v>1100</v>
      </c>
      <c r="J21" s="5"/>
      <c r="K21" s="4">
        <v>800</v>
      </c>
      <c r="L21" s="5"/>
      <c r="M21" s="4">
        <f t="shared" si="2"/>
        <v>300</v>
      </c>
      <c r="N21" s="5"/>
      <c r="O21" s="6">
        <f t="shared" si="3"/>
        <v>0.375</v>
      </c>
    </row>
    <row r="22" spans="1:15" x14ac:dyDescent="0.4">
      <c r="A22" s="1"/>
      <c r="B22" s="1"/>
      <c r="C22" s="1"/>
      <c r="D22" s="1"/>
      <c r="E22" s="1"/>
      <c r="F22" s="1"/>
      <c r="G22" s="1" t="s">
        <v>122</v>
      </c>
      <c r="H22" s="1"/>
      <c r="I22" s="4">
        <v>13000</v>
      </c>
      <c r="J22" s="5"/>
      <c r="K22" s="4">
        <v>15500</v>
      </c>
      <c r="L22" s="5"/>
      <c r="M22" s="4">
        <f t="shared" si="2"/>
        <v>-2500</v>
      </c>
      <c r="N22" s="5"/>
      <c r="O22" s="6">
        <f t="shared" si="3"/>
        <v>-0.16128999999999999</v>
      </c>
    </row>
    <row r="23" spans="1:15" x14ac:dyDescent="0.4">
      <c r="A23" s="1"/>
      <c r="B23" s="1"/>
      <c r="C23" s="1"/>
      <c r="D23" s="1"/>
      <c r="E23" s="1"/>
      <c r="F23" s="1"/>
      <c r="G23" s="1" t="s">
        <v>123</v>
      </c>
      <c r="H23" s="1"/>
      <c r="I23" s="4">
        <v>900</v>
      </c>
      <c r="J23" s="5"/>
      <c r="K23" s="4">
        <v>1550</v>
      </c>
      <c r="L23" s="5"/>
      <c r="M23" s="4">
        <f t="shared" si="2"/>
        <v>-650</v>
      </c>
      <c r="N23" s="5"/>
      <c r="O23" s="6">
        <f t="shared" si="3"/>
        <v>-0.41935</v>
      </c>
    </row>
    <row r="24" spans="1:15" ht="15" thickBot="1" x14ac:dyDescent="0.45">
      <c r="A24" s="1"/>
      <c r="B24" s="1"/>
      <c r="C24" s="1"/>
      <c r="D24" s="1"/>
      <c r="E24" s="1"/>
      <c r="F24" s="1"/>
      <c r="G24" s="1" t="s">
        <v>124</v>
      </c>
      <c r="H24" s="1"/>
      <c r="I24" s="9">
        <v>6456</v>
      </c>
      <c r="J24" s="5"/>
      <c r="K24" s="9">
        <v>0</v>
      </c>
      <c r="L24" s="5"/>
      <c r="M24" s="9">
        <f t="shared" si="2"/>
        <v>6456</v>
      </c>
      <c r="N24" s="5"/>
      <c r="O24" s="10">
        <f t="shared" si="3"/>
        <v>1</v>
      </c>
    </row>
    <row r="25" spans="1:15" ht="15" thickBot="1" x14ac:dyDescent="0.45">
      <c r="A25" s="1"/>
      <c r="B25" s="1"/>
      <c r="C25" s="1"/>
      <c r="D25" s="1"/>
      <c r="E25" s="1"/>
      <c r="F25" s="1" t="s">
        <v>125</v>
      </c>
      <c r="G25" s="1"/>
      <c r="H25" s="1"/>
      <c r="I25" s="13">
        <f>ROUND(I14+SUM(I20:I24),5)</f>
        <v>54351</v>
      </c>
      <c r="J25" s="5"/>
      <c r="K25" s="13">
        <f>ROUND(K14+SUM(K20:K24),5)</f>
        <v>50350</v>
      </c>
      <c r="L25" s="5"/>
      <c r="M25" s="13">
        <f t="shared" si="2"/>
        <v>4001</v>
      </c>
      <c r="N25" s="5"/>
      <c r="O25" s="14">
        <f t="shared" si="3"/>
        <v>7.9460000000000003E-2</v>
      </c>
    </row>
    <row r="26" spans="1:15" ht="15" thickBot="1" x14ac:dyDescent="0.45">
      <c r="A26" s="1"/>
      <c r="B26" s="1"/>
      <c r="C26" s="1"/>
      <c r="D26" s="1"/>
      <c r="E26" s="1" t="s">
        <v>126</v>
      </c>
      <c r="F26" s="1"/>
      <c r="G26" s="1"/>
      <c r="H26" s="1"/>
      <c r="I26" s="13">
        <f>ROUND(I13+I25,5)</f>
        <v>54351</v>
      </c>
      <c r="J26" s="5"/>
      <c r="K26" s="13">
        <f>ROUND(K13+K25,5)</f>
        <v>50350</v>
      </c>
      <c r="L26" s="5"/>
      <c r="M26" s="13">
        <f t="shared" si="2"/>
        <v>4001</v>
      </c>
      <c r="N26" s="5"/>
      <c r="O26" s="14">
        <f t="shared" si="3"/>
        <v>7.9460000000000003E-2</v>
      </c>
    </row>
    <row r="27" spans="1:15" ht="15" thickBot="1" x14ac:dyDescent="0.45">
      <c r="A27" s="1"/>
      <c r="B27" s="1"/>
      <c r="C27" s="1"/>
      <c r="D27" s="1" t="s">
        <v>72</v>
      </c>
      <c r="E27" s="1"/>
      <c r="F27" s="1"/>
      <c r="G27" s="1"/>
      <c r="H27" s="1"/>
      <c r="I27" s="11">
        <f>ROUND(I4+I12+I26,5)</f>
        <v>66752</v>
      </c>
      <c r="J27" s="5"/>
      <c r="K27" s="11">
        <f>ROUND(K4+K12+K26,5)</f>
        <v>90233</v>
      </c>
      <c r="L27" s="5"/>
      <c r="M27" s="11">
        <f t="shared" si="2"/>
        <v>-23481</v>
      </c>
      <c r="N27" s="5"/>
      <c r="O27" s="12">
        <f t="shared" si="3"/>
        <v>-0.26023000000000002</v>
      </c>
    </row>
    <row r="28" spans="1:15" x14ac:dyDescent="0.4">
      <c r="A28" s="1"/>
      <c r="B28" s="1"/>
      <c r="C28" s="1" t="s">
        <v>73</v>
      </c>
      <c r="D28" s="1"/>
      <c r="E28" s="1"/>
      <c r="F28" s="1"/>
      <c r="G28" s="1"/>
      <c r="H28" s="1"/>
      <c r="I28" s="4">
        <f>I27</f>
        <v>66752</v>
      </c>
      <c r="J28" s="5"/>
      <c r="K28" s="4">
        <f>K27</f>
        <v>90233</v>
      </c>
      <c r="L28" s="5"/>
      <c r="M28" s="4">
        <f t="shared" si="2"/>
        <v>-23481</v>
      </c>
      <c r="N28" s="5"/>
      <c r="O28" s="6">
        <f t="shared" si="3"/>
        <v>-0.26023000000000002</v>
      </c>
    </row>
    <row r="29" spans="1:15" x14ac:dyDescent="0.4">
      <c r="A29" s="1"/>
      <c r="B29" s="1"/>
      <c r="C29" s="1"/>
      <c r="D29" s="1" t="s">
        <v>74</v>
      </c>
      <c r="E29" s="1"/>
      <c r="F29" s="1"/>
      <c r="G29" s="1"/>
      <c r="H29" s="1"/>
      <c r="I29" s="4"/>
      <c r="J29" s="5"/>
      <c r="K29" s="4"/>
      <c r="L29" s="5"/>
      <c r="M29" s="4"/>
      <c r="N29" s="5"/>
      <c r="O29" s="6"/>
    </row>
    <row r="30" spans="1:15" x14ac:dyDescent="0.4">
      <c r="A30" s="1"/>
      <c r="B30" s="1"/>
      <c r="C30" s="1"/>
      <c r="D30" s="1"/>
      <c r="E30" s="1" t="s">
        <v>77</v>
      </c>
      <c r="F30" s="1"/>
      <c r="G30" s="1"/>
      <c r="H30" s="1"/>
      <c r="I30" s="4"/>
      <c r="J30" s="5"/>
      <c r="K30" s="4"/>
      <c r="L30" s="5"/>
      <c r="M30" s="4"/>
      <c r="N30" s="5"/>
      <c r="O30" s="6"/>
    </row>
    <row r="31" spans="1:15" x14ac:dyDescent="0.4">
      <c r="A31" s="1"/>
      <c r="B31" s="1"/>
      <c r="C31" s="1"/>
      <c r="D31" s="1"/>
      <c r="E31" s="1"/>
      <c r="F31" s="1" t="s">
        <v>127</v>
      </c>
      <c r="G31" s="1"/>
      <c r="H31" s="1"/>
      <c r="I31" s="4"/>
      <c r="J31" s="5"/>
      <c r="K31" s="4"/>
      <c r="L31" s="5"/>
      <c r="M31" s="4"/>
      <c r="N31" s="5"/>
      <c r="O31" s="6"/>
    </row>
    <row r="32" spans="1:15" x14ac:dyDescent="0.4">
      <c r="A32" s="1"/>
      <c r="B32" s="1"/>
      <c r="C32" s="1"/>
      <c r="D32" s="1"/>
      <c r="E32" s="1"/>
      <c r="F32" s="1"/>
      <c r="G32" s="1" t="s">
        <v>128</v>
      </c>
      <c r="H32" s="1"/>
      <c r="I32" s="4">
        <v>0</v>
      </c>
      <c r="J32" s="5"/>
      <c r="K32" s="4">
        <v>209.9</v>
      </c>
      <c r="L32" s="5"/>
      <c r="M32" s="4">
        <f>ROUND((I32-K32),5)</f>
        <v>-209.9</v>
      </c>
      <c r="N32" s="5"/>
      <c r="O32" s="6">
        <f>ROUND(IF(I32=0, IF(K32=0, 0, SIGN(-K32)), IF(K32=0, SIGN(I32), (I32-K32)/ABS(K32))),5)</f>
        <v>-1</v>
      </c>
    </row>
    <row r="33" spans="1:15" x14ac:dyDescent="0.4">
      <c r="A33" s="1"/>
      <c r="B33" s="1"/>
      <c r="C33" s="1"/>
      <c r="D33" s="1"/>
      <c r="E33" s="1"/>
      <c r="F33" s="1"/>
      <c r="G33" s="1" t="s">
        <v>129</v>
      </c>
      <c r="H33" s="1"/>
      <c r="I33" s="4">
        <v>1827</v>
      </c>
      <c r="J33" s="5"/>
      <c r="K33" s="4">
        <v>607.5</v>
      </c>
      <c r="L33" s="5"/>
      <c r="M33" s="4">
        <f>ROUND((I33-K33),5)</f>
        <v>1219.5</v>
      </c>
      <c r="N33" s="5"/>
      <c r="O33" s="6">
        <f>ROUND(IF(I33=0, IF(K33=0, 0, SIGN(-K33)), IF(K33=0, SIGN(I33), (I33-K33)/ABS(K33))),5)</f>
        <v>2.0074100000000001</v>
      </c>
    </row>
    <row r="34" spans="1:15" ht="15" thickBot="1" x14ac:dyDescent="0.45">
      <c r="A34" s="1"/>
      <c r="B34" s="1"/>
      <c r="C34" s="1"/>
      <c r="D34" s="1"/>
      <c r="E34" s="1"/>
      <c r="F34" s="1"/>
      <c r="G34" s="1" t="s">
        <v>130</v>
      </c>
      <c r="H34" s="1"/>
      <c r="I34" s="9">
        <v>0</v>
      </c>
      <c r="J34" s="5"/>
      <c r="K34" s="9">
        <v>184.43</v>
      </c>
      <c r="L34" s="5"/>
      <c r="M34" s="9">
        <f>ROUND((I34-K34),5)</f>
        <v>-184.43</v>
      </c>
      <c r="N34" s="5"/>
      <c r="O34" s="10">
        <f>ROUND(IF(I34=0, IF(K34=0, 0, SIGN(-K34)), IF(K34=0, SIGN(I34), (I34-K34)/ABS(K34))),5)</f>
        <v>-1</v>
      </c>
    </row>
    <row r="35" spans="1:15" ht="15" thickBot="1" x14ac:dyDescent="0.45">
      <c r="A35" s="1"/>
      <c r="B35" s="1"/>
      <c r="C35" s="1"/>
      <c r="D35" s="1"/>
      <c r="E35" s="1"/>
      <c r="F35" s="1" t="s">
        <v>131</v>
      </c>
      <c r="G35" s="1"/>
      <c r="H35" s="1"/>
      <c r="I35" s="11">
        <f>ROUND(SUM(I31:I34),5)</f>
        <v>1827</v>
      </c>
      <c r="J35" s="5"/>
      <c r="K35" s="11">
        <f>ROUND(SUM(K31:K34),5)</f>
        <v>1001.83</v>
      </c>
      <c r="L35" s="5"/>
      <c r="M35" s="11">
        <f>ROUND((I35-K35),5)</f>
        <v>825.17</v>
      </c>
      <c r="N35" s="5"/>
      <c r="O35" s="12">
        <f>ROUND(IF(I35=0, IF(K35=0, 0, SIGN(-K35)), IF(K35=0, SIGN(I35), (I35-K35)/ABS(K35))),5)</f>
        <v>0.82365999999999995</v>
      </c>
    </row>
    <row r="36" spans="1:15" x14ac:dyDescent="0.4">
      <c r="A36" s="1"/>
      <c r="B36" s="1"/>
      <c r="C36" s="1"/>
      <c r="D36" s="1"/>
      <c r="E36" s="1" t="s">
        <v>132</v>
      </c>
      <c r="F36" s="1"/>
      <c r="G36" s="1"/>
      <c r="H36" s="1"/>
      <c r="I36" s="4">
        <f>ROUND(I30+I35,5)</f>
        <v>1827</v>
      </c>
      <c r="J36" s="5"/>
      <c r="K36" s="4">
        <f>ROUND(K30+K35,5)</f>
        <v>1001.83</v>
      </c>
      <c r="L36" s="5"/>
      <c r="M36" s="4">
        <f>ROUND((I36-K36),5)</f>
        <v>825.17</v>
      </c>
      <c r="N36" s="5"/>
      <c r="O36" s="6">
        <f>ROUND(IF(I36=0, IF(K36=0, 0, SIGN(-K36)), IF(K36=0, SIGN(I36), (I36-K36)/ABS(K36))),5)</f>
        <v>0.82365999999999995</v>
      </c>
    </row>
    <row r="37" spans="1:15" x14ac:dyDescent="0.4">
      <c r="A37" s="1"/>
      <c r="B37" s="1"/>
      <c r="C37" s="1"/>
      <c r="D37" s="1"/>
      <c r="E37" s="1" t="s">
        <v>78</v>
      </c>
      <c r="F37" s="1"/>
      <c r="G37" s="1"/>
      <c r="H37" s="1"/>
      <c r="I37" s="4"/>
      <c r="J37" s="5"/>
      <c r="K37" s="4"/>
      <c r="L37" s="5"/>
      <c r="M37" s="4"/>
      <c r="N37" s="5"/>
      <c r="O37" s="6"/>
    </row>
    <row r="38" spans="1:15" x14ac:dyDescent="0.4">
      <c r="A38" s="1"/>
      <c r="B38" s="1"/>
      <c r="C38" s="1"/>
      <c r="D38" s="1"/>
      <c r="E38" s="1"/>
      <c r="F38" s="1" t="s">
        <v>133</v>
      </c>
      <c r="G38" s="1"/>
      <c r="H38" s="1"/>
      <c r="I38" s="4"/>
      <c r="J38" s="5"/>
      <c r="K38" s="4"/>
      <c r="L38" s="5"/>
      <c r="M38" s="4"/>
      <c r="N38" s="5"/>
      <c r="O38" s="6"/>
    </row>
    <row r="39" spans="1:15" x14ac:dyDescent="0.4">
      <c r="A39" s="1"/>
      <c r="B39" s="1"/>
      <c r="C39" s="1"/>
      <c r="D39" s="1"/>
      <c r="E39" s="1"/>
      <c r="F39" s="1"/>
      <c r="G39" s="1" t="s">
        <v>134</v>
      </c>
      <c r="H39" s="1"/>
      <c r="I39" s="4"/>
      <c r="J39" s="5"/>
      <c r="K39" s="4"/>
      <c r="L39" s="5"/>
      <c r="M39" s="4"/>
      <c r="N39" s="5"/>
      <c r="O39" s="6"/>
    </row>
    <row r="40" spans="1:15" x14ac:dyDescent="0.4">
      <c r="A40" s="1"/>
      <c r="B40" s="1"/>
      <c r="C40" s="1"/>
      <c r="D40" s="1"/>
      <c r="E40" s="1"/>
      <c r="F40" s="1"/>
      <c r="G40" s="1"/>
      <c r="H40" s="1" t="s">
        <v>135</v>
      </c>
      <c r="I40" s="4">
        <v>6881.76</v>
      </c>
      <c r="J40" s="5"/>
      <c r="K40" s="4">
        <v>13253.02</v>
      </c>
      <c r="L40" s="5"/>
      <c r="M40" s="4">
        <f t="shared" ref="M40:M49" si="4">ROUND((I40-K40),5)</f>
        <v>-6371.26</v>
      </c>
      <c r="N40" s="5"/>
      <c r="O40" s="6">
        <f t="shared" ref="O40:O49" si="5">ROUND(IF(I40=0, IF(K40=0, 0, SIGN(-K40)), IF(K40=0, SIGN(I40), (I40-K40)/ABS(K40))),5)</f>
        <v>-0.48074</v>
      </c>
    </row>
    <row r="41" spans="1:15" x14ac:dyDescent="0.4">
      <c r="A41" s="1"/>
      <c r="B41" s="1"/>
      <c r="C41" s="1"/>
      <c r="D41" s="1"/>
      <c r="E41" s="1"/>
      <c r="F41" s="1"/>
      <c r="G41" s="1"/>
      <c r="H41" s="1" t="s">
        <v>136</v>
      </c>
      <c r="I41" s="4">
        <v>6830.55</v>
      </c>
      <c r="J41" s="5"/>
      <c r="K41" s="4">
        <v>14193.23</v>
      </c>
      <c r="L41" s="5"/>
      <c r="M41" s="4">
        <f t="shared" si="4"/>
        <v>-7362.68</v>
      </c>
      <c r="N41" s="5"/>
      <c r="O41" s="6">
        <f t="shared" si="5"/>
        <v>-0.51875000000000004</v>
      </c>
    </row>
    <row r="42" spans="1:15" x14ac:dyDescent="0.4">
      <c r="A42" s="1"/>
      <c r="B42" s="1"/>
      <c r="C42" s="1"/>
      <c r="D42" s="1"/>
      <c r="E42" s="1"/>
      <c r="F42" s="1"/>
      <c r="G42" s="1"/>
      <c r="H42" s="1" t="s">
        <v>137</v>
      </c>
      <c r="I42" s="4">
        <v>468.57</v>
      </c>
      <c r="J42" s="5"/>
      <c r="K42" s="4">
        <v>3152.8</v>
      </c>
      <c r="L42" s="5"/>
      <c r="M42" s="4">
        <f t="shared" si="4"/>
        <v>-2684.23</v>
      </c>
      <c r="N42" s="5"/>
      <c r="O42" s="6">
        <f t="shared" si="5"/>
        <v>-0.85138000000000003</v>
      </c>
    </row>
    <row r="43" spans="1:15" x14ac:dyDescent="0.4">
      <c r="A43" s="1"/>
      <c r="B43" s="1"/>
      <c r="C43" s="1"/>
      <c r="D43" s="1"/>
      <c r="E43" s="1"/>
      <c r="F43" s="1"/>
      <c r="G43" s="1"/>
      <c r="H43" s="1" t="s">
        <v>138</v>
      </c>
      <c r="I43" s="4">
        <v>3223.96</v>
      </c>
      <c r="J43" s="5"/>
      <c r="K43" s="4">
        <v>22025.05</v>
      </c>
      <c r="L43" s="5"/>
      <c r="M43" s="4">
        <f t="shared" si="4"/>
        <v>-18801.09</v>
      </c>
      <c r="N43" s="5"/>
      <c r="O43" s="6">
        <f t="shared" si="5"/>
        <v>-0.85362000000000005</v>
      </c>
    </row>
    <row r="44" spans="1:15" ht="15" thickBot="1" x14ac:dyDescent="0.45">
      <c r="A44" s="1"/>
      <c r="B44" s="1"/>
      <c r="C44" s="1"/>
      <c r="D44" s="1"/>
      <c r="E44" s="1"/>
      <c r="F44" s="1"/>
      <c r="G44" s="1"/>
      <c r="H44" s="1" t="s">
        <v>139</v>
      </c>
      <c r="I44" s="7">
        <v>0</v>
      </c>
      <c r="J44" s="5"/>
      <c r="K44" s="7">
        <v>4421.25</v>
      </c>
      <c r="L44" s="5"/>
      <c r="M44" s="7">
        <f t="shared" si="4"/>
        <v>-4421.25</v>
      </c>
      <c r="N44" s="5"/>
      <c r="O44" s="8">
        <f t="shared" si="5"/>
        <v>-1</v>
      </c>
    </row>
    <row r="45" spans="1:15" x14ac:dyDescent="0.4">
      <c r="A45" s="1"/>
      <c r="B45" s="1"/>
      <c r="C45" s="1"/>
      <c r="D45" s="1"/>
      <c r="E45" s="1"/>
      <c r="F45" s="1"/>
      <c r="G45" s="1" t="s">
        <v>140</v>
      </c>
      <c r="H45" s="1"/>
      <c r="I45" s="4">
        <f>ROUND(SUM(I39:I44),5)</f>
        <v>17404.84</v>
      </c>
      <c r="J45" s="5"/>
      <c r="K45" s="4">
        <f>ROUND(SUM(K39:K44),5)</f>
        <v>57045.35</v>
      </c>
      <c r="L45" s="5"/>
      <c r="M45" s="4">
        <f t="shared" si="4"/>
        <v>-39640.51</v>
      </c>
      <c r="N45" s="5"/>
      <c r="O45" s="6">
        <f t="shared" si="5"/>
        <v>-0.69489000000000001</v>
      </c>
    </row>
    <row r="46" spans="1:15" x14ac:dyDescent="0.4">
      <c r="A46" s="1"/>
      <c r="B46" s="1"/>
      <c r="C46" s="1"/>
      <c r="D46" s="1"/>
      <c r="E46" s="1"/>
      <c r="F46" s="1"/>
      <c r="G46" s="1" t="s">
        <v>141</v>
      </c>
      <c r="H46" s="1"/>
      <c r="I46" s="4">
        <v>708.22</v>
      </c>
      <c r="J46" s="5"/>
      <c r="K46" s="4">
        <v>2492.1799999999998</v>
      </c>
      <c r="L46" s="5"/>
      <c r="M46" s="4">
        <f t="shared" si="4"/>
        <v>-1783.96</v>
      </c>
      <c r="N46" s="5"/>
      <c r="O46" s="6">
        <f t="shared" si="5"/>
        <v>-0.71582000000000001</v>
      </c>
    </row>
    <row r="47" spans="1:15" x14ac:dyDescent="0.4">
      <c r="A47" s="1"/>
      <c r="B47" s="1"/>
      <c r="C47" s="1"/>
      <c r="D47" s="1"/>
      <c r="E47" s="1"/>
      <c r="F47" s="1"/>
      <c r="G47" s="1" t="s">
        <v>142</v>
      </c>
      <c r="H47" s="1"/>
      <c r="I47" s="4">
        <v>2344.67</v>
      </c>
      <c r="J47" s="5"/>
      <c r="K47" s="4">
        <v>1673.54</v>
      </c>
      <c r="L47" s="5"/>
      <c r="M47" s="4">
        <f t="shared" si="4"/>
        <v>671.13</v>
      </c>
      <c r="N47" s="5"/>
      <c r="O47" s="6">
        <f t="shared" si="5"/>
        <v>0.40101999999999999</v>
      </c>
    </row>
    <row r="48" spans="1:15" x14ac:dyDescent="0.4">
      <c r="A48" s="1"/>
      <c r="B48" s="1"/>
      <c r="C48" s="1"/>
      <c r="D48" s="1"/>
      <c r="E48" s="1"/>
      <c r="F48" s="1"/>
      <c r="G48" s="1" t="s">
        <v>143</v>
      </c>
      <c r="H48" s="1"/>
      <c r="I48" s="4">
        <v>2910.21</v>
      </c>
      <c r="J48" s="5"/>
      <c r="K48" s="4">
        <v>1874.01</v>
      </c>
      <c r="L48" s="5"/>
      <c r="M48" s="4">
        <f t="shared" si="4"/>
        <v>1036.2</v>
      </c>
      <c r="N48" s="5"/>
      <c r="O48" s="6">
        <f t="shared" si="5"/>
        <v>0.55293000000000003</v>
      </c>
    </row>
    <row r="49" spans="1:15" x14ac:dyDescent="0.4">
      <c r="A49" s="1"/>
      <c r="B49" s="1"/>
      <c r="C49" s="1"/>
      <c r="D49" s="1"/>
      <c r="E49" s="1"/>
      <c r="F49" s="1"/>
      <c r="G49" s="1" t="s">
        <v>144</v>
      </c>
      <c r="H49" s="1"/>
      <c r="I49" s="4">
        <v>148.52000000000001</v>
      </c>
      <c r="J49" s="5"/>
      <c r="K49" s="4">
        <v>1147.83</v>
      </c>
      <c r="L49" s="5"/>
      <c r="M49" s="4">
        <f t="shared" si="4"/>
        <v>-999.31</v>
      </c>
      <c r="N49" s="5"/>
      <c r="O49" s="6">
        <f t="shared" si="5"/>
        <v>-0.87060999999999999</v>
      </c>
    </row>
    <row r="50" spans="1:15" x14ac:dyDescent="0.4">
      <c r="A50" s="1"/>
      <c r="B50" s="1"/>
      <c r="C50" s="1"/>
      <c r="D50" s="1"/>
      <c r="E50" s="1"/>
      <c r="F50" s="1"/>
      <c r="G50" s="1" t="s">
        <v>145</v>
      </c>
      <c r="H50" s="1"/>
      <c r="I50" s="4"/>
      <c r="J50" s="5"/>
      <c r="K50" s="4"/>
      <c r="L50" s="5"/>
      <c r="M50" s="4"/>
      <c r="N50" s="5"/>
      <c r="O50" s="6"/>
    </row>
    <row r="51" spans="1:15" x14ac:dyDescent="0.4">
      <c r="A51" s="1"/>
      <c r="B51" s="1"/>
      <c r="C51" s="1"/>
      <c r="D51" s="1"/>
      <c r="E51" s="1"/>
      <c r="F51" s="1"/>
      <c r="G51" s="1"/>
      <c r="H51" s="1" t="s">
        <v>146</v>
      </c>
      <c r="I51" s="4">
        <v>1500</v>
      </c>
      <c r="J51" s="5"/>
      <c r="K51" s="4">
        <v>0</v>
      </c>
      <c r="L51" s="5"/>
      <c r="M51" s="4">
        <f t="shared" ref="M51:M64" si="6">ROUND((I51-K51),5)</f>
        <v>1500</v>
      </c>
      <c r="N51" s="5"/>
      <c r="O51" s="6">
        <f t="shared" ref="O51:O64" si="7">ROUND(IF(I51=0, IF(K51=0, 0, SIGN(-K51)), IF(K51=0, SIGN(I51), (I51-K51)/ABS(K51))),5)</f>
        <v>1</v>
      </c>
    </row>
    <row r="52" spans="1:15" x14ac:dyDescent="0.4">
      <c r="A52" s="1"/>
      <c r="B52" s="1"/>
      <c r="C52" s="1"/>
      <c r="D52" s="1"/>
      <c r="E52" s="1"/>
      <c r="F52" s="1"/>
      <c r="G52" s="1"/>
      <c r="H52" s="1" t="s">
        <v>147</v>
      </c>
      <c r="I52" s="4">
        <v>236.6</v>
      </c>
      <c r="J52" s="5"/>
      <c r="K52" s="4">
        <v>0</v>
      </c>
      <c r="L52" s="5"/>
      <c r="M52" s="4">
        <f t="shared" si="6"/>
        <v>236.6</v>
      </c>
      <c r="N52" s="5"/>
      <c r="O52" s="6">
        <f t="shared" si="7"/>
        <v>1</v>
      </c>
    </row>
    <row r="53" spans="1:15" ht="15" thickBot="1" x14ac:dyDescent="0.45">
      <c r="A53" s="1"/>
      <c r="B53" s="1"/>
      <c r="C53" s="1"/>
      <c r="D53" s="1"/>
      <c r="E53" s="1"/>
      <c r="F53" s="1"/>
      <c r="G53" s="1"/>
      <c r="H53" s="1" t="s">
        <v>148</v>
      </c>
      <c r="I53" s="7">
        <v>0</v>
      </c>
      <c r="J53" s="5"/>
      <c r="K53" s="7">
        <v>210.4</v>
      </c>
      <c r="L53" s="5"/>
      <c r="M53" s="7">
        <f t="shared" si="6"/>
        <v>-210.4</v>
      </c>
      <c r="N53" s="5"/>
      <c r="O53" s="8">
        <f t="shared" si="7"/>
        <v>-1</v>
      </c>
    </row>
    <row r="54" spans="1:15" x14ac:dyDescent="0.4">
      <c r="A54" s="1"/>
      <c r="B54" s="1"/>
      <c r="C54" s="1"/>
      <c r="D54" s="1"/>
      <c r="E54" s="1"/>
      <c r="F54" s="1"/>
      <c r="G54" s="1" t="s">
        <v>149</v>
      </c>
      <c r="H54" s="1"/>
      <c r="I54" s="4">
        <f>ROUND(SUM(I50:I53),5)</f>
        <v>1736.6</v>
      </c>
      <c r="J54" s="5"/>
      <c r="K54" s="4">
        <f>ROUND(SUM(K50:K53),5)</f>
        <v>210.4</v>
      </c>
      <c r="L54" s="5"/>
      <c r="M54" s="4">
        <f t="shared" si="6"/>
        <v>1526.2</v>
      </c>
      <c r="N54" s="5"/>
      <c r="O54" s="6">
        <f t="shared" si="7"/>
        <v>7.2538</v>
      </c>
    </row>
    <row r="55" spans="1:15" x14ac:dyDescent="0.4">
      <c r="A55" s="1"/>
      <c r="B55" s="1"/>
      <c r="C55" s="1"/>
      <c r="D55" s="1"/>
      <c r="E55" s="1"/>
      <c r="F55" s="1"/>
      <c r="G55" s="1" t="s">
        <v>150</v>
      </c>
      <c r="H55" s="1"/>
      <c r="I55" s="4">
        <v>0</v>
      </c>
      <c r="J55" s="5"/>
      <c r="K55" s="4">
        <v>19813.27</v>
      </c>
      <c r="L55" s="5"/>
      <c r="M55" s="4">
        <f t="shared" si="6"/>
        <v>-19813.27</v>
      </c>
      <c r="N55" s="5"/>
      <c r="O55" s="6">
        <f t="shared" si="7"/>
        <v>-1</v>
      </c>
    </row>
    <row r="56" spans="1:15" x14ac:dyDescent="0.4">
      <c r="A56" s="1"/>
      <c r="B56" s="1"/>
      <c r="C56" s="1"/>
      <c r="D56" s="1"/>
      <c r="E56" s="1"/>
      <c r="F56" s="1"/>
      <c r="G56" s="1" t="s">
        <v>151</v>
      </c>
      <c r="H56" s="1"/>
      <c r="I56" s="4">
        <v>8012.5</v>
      </c>
      <c r="J56" s="5"/>
      <c r="K56" s="4">
        <v>0</v>
      </c>
      <c r="L56" s="5"/>
      <c r="M56" s="4">
        <f t="shared" si="6"/>
        <v>8012.5</v>
      </c>
      <c r="N56" s="5"/>
      <c r="O56" s="6">
        <f t="shared" si="7"/>
        <v>1</v>
      </c>
    </row>
    <row r="57" spans="1:15" x14ac:dyDescent="0.4">
      <c r="A57" s="1"/>
      <c r="B57" s="1"/>
      <c r="C57" s="1"/>
      <c r="D57" s="1"/>
      <c r="E57" s="1"/>
      <c r="F57" s="1"/>
      <c r="G57" s="1" t="s">
        <v>152</v>
      </c>
      <c r="H57" s="1"/>
      <c r="I57" s="4">
        <v>6456</v>
      </c>
      <c r="J57" s="5"/>
      <c r="K57" s="4">
        <v>0</v>
      </c>
      <c r="L57" s="5"/>
      <c r="M57" s="4">
        <f t="shared" si="6"/>
        <v>6456</v>
      </c>
      <c r="N57" s="5"/>
      <c r="O57" s="6">
        <f t="shared" si="7"/>
        <v>1</v>
      </c>
    </row>
    <row r="58" spans="1:15" x14ac:dyDescent="0.4">
      <c r="A58" s="1"/>
      <c r="B58" s="1"/>
      <c r="C58" s="1"/>
      <c r="D58" s="1"/>
      <c r="E58" s="1"/>
      <c r="F58" s="1"/>
      <c r="G58" s="1" t="s">
        <v>153</v>
      </c>
      <c r="H58" s="1"/>
      <c r="I58" s="4">
        <v>4784.99</v>
      </c>
      <c r="J58" s="5"/>
      <c r="K58" s="4">
        <v>1891.91</v>
      </c>
      <c r="L58" s="5"/>
      <c r="M58" s="4">
        <f t="shared" si="6"/>
        <v>2893.08</v>
      </c>
      <c r="N58" s="5"/>
      <c r="O58" s="6">
        <f t="shared" si="7"/>
        <v>1.52918</v>
      </c>
    </row>
    <row r="59" spans="1:15" ht="15" thickBot="1" x14ac:dyDescent="0.45">
      <c r="A59" s="1"/>
      <c r="B59" s="1"/>
      <c r="C59" s="1"/>
      <c r="D59" s="1"/>
      <c r="E59" s="1"/>
      <c r="F59" s="1"/>
      <c r="G59" s="1" t="s">
        <v>154</v>
      </c>
      <c r="H59" s="1"/>
      <c r="I59" s="9">
        <v>431.91</v>
      </c>
      <c r="J59" s="5"/>
      <c r="K59" s="9">
        <v>0</v>
      </c>
      <c r="L59" s="5"/>
      <c r="M59" s="9">
        <f t="shared" si="6"/>
        <v>431.91</v>
      </c>
      <c r="N59" s="5"/>
      <c r="O59" s="10">
        <f t="shared" si="7"/>
        <v>1</v>
      </c>
    </row>
    <row r="60" spans="1:15" ht="15" thickBot="1" x14ac:dyDescent="0.45">
      <c r="A60" s="1"/>
      <c r="B60" s="1"/>
      <c r="C60" s="1"/>
      <c r="D60" s="1"/>
      <c r="E60" s="1"/>
      <c r="F60" s="1" t="s">
        <v>155</v>
      </c>
      <c r="G60" s="1"/>
      <c r="H60" s="1"/>
      <c r="I60" s="13">
        <f>ROUND(I38+SUM(I45:I49)+SUM(I54:I59),5)</f>
        <v>44938.46</v>
      </c>
      <c r="J60" s="5"/>
      <c r="K60" s="13">
        <f>ROUND(K38+SUM(K45:K49)+SUM(K54:K59),5)</f>
        <v>86148.49</v>
      </c>
      <c r="L60" s="5"/>
      <c r="M60" s="13">
        <f t="shared" si="6"/>
        <v>-41210.03</v>
      </c>
      <c r="N60" s="5"/>
      <c r="O60" s="14">
        <f t="shared" si="7"/>
        <v>-0.47836000000000001</v>
      </c>
    </row>
    <row r="61" spans="1:15" ht="15" thickBot="1" x14ac:dyDescent="0.45">
      <c r="A61" s="1"/>
      <c r="B61" s="1"/>
      <c r="C61" s="1"/>
      <c r="D61" s="1"/>
      <c r="E61" s="1" t="s">
        <v>156</v>
      </c>
      <c r="F61" s="1"/>
      <c r="G61" s="1"/>
      <c r="H61" s="1"/>
      <c r="I61" s="13">
        <f>ROUND(I37+I60,5)</f>
        <v>44938.46</v>
      </c>
      <c r="J61" s="5"/>
      <c r="K61" s="13">
        <f>ROUND(K37+K60,5)</f>
        <v>86148.49</v>
      </c>
      <c r="L61" s="5"/>
      <c r="M61" s="13">
        <f t="shared" si="6"/>
        <v>-41210.03</v>
      </c>
      <c r="N61" s="5"/>
      <c r="O61" s="14">
        <f t="shared" si="7"/>
        <v>-0.47836000000000001</v>
      </c>
    </row>
    <row r="62" spans="1:15" ht="15" thickBot="1" x14ac:dyDescent="0.45">
      <c r="A62" s="1"/>
      <c r="B62" s="1"/>
      <c r="C62" s="1"/>
      <c r="D62" s="1" t="s">
        <v>88</v>
      </c>
      <c r="E62" s="1"/>
      <c r="F62" s="1"/>
      <c r="G62" s="1"/>
      <c r="H62" s="1"/>
      <c r="I62" s="13">
        <f>ROUND(I29+I36+I61,5)</f>
        <v>46765.46</v>
      </c>
      <c r="J62" s="5"/>
      <c r="K62" s="13">
        <f>ROUND(K29+K36+K61,5)</f>
        <v>87150.32</v>
      </c>
      <c r="L62" s="5"/>
      <c r="M62" s="13">
        <f t="shared" si="6"/>
        <v>-40384.86</v>
      </c>
      <c r="N62" s="5"/>
      <c r="O62" s="14">
        <f t="shared" si="7"/>
        <v>-0.46339000000000002</v>
      </c>
    </row>
    <row r="63" spans="1:15" ht="15" thickBot="1" x14ac:dyDescent="0.45">
      <c r="A63" s="1"/>
      <c r="B63" s="1" t="s">
        <v>89</v>
      </c>
      <c r="C63" s="1"/>
      <c r="D63" s="1"/>
      <c r="E63" s="1"/>
      <c r="F63" s="1"/>
      <c r="G63" s="1"/>
      <c r="H63" s="1"/>
      <c r="I63" s="13">
        <f>ROUND(I3+I28-I62,5)</f>
        <v>19986.54</v>
      </c>
      <c r="J63" s="5"/>
      <c r="K63" s="13">
        <f>ROUND(K3+K28-K62,5)</f>
        <v>3082.68</v>
      </c>
      <c r="L63" s="5"/>
      <c r="M63" s="13">
        <f t="shared" si="6"/>
        <v>16903.86</v>
      </c>
      <c r="N63" s="5"/>
      <c r="O63" s="14">
        <f t="shared" si="7"/>
        <v>5.4834899999999998</v>
      </c>
    </row>
    <row r="64" spans="1:15" s="17" customFormat="1" ht="10.75" thickBot="1" x14ac:dyDescent="0.3">
      <c r="A64" s="1" t="s">
        <v>52</v>
      </c>
      <c r="B64" s="1"/>
      <c r="C64" s="1"/>
      <c r="D64" s="1"/>
      <c r="E64" s="1"/>
      <c r="F64" s="1"/>
      <c r="G64" s="1"/>
      <c r="H64" s="1"/>
      <c r="I64" s="15">
        <f>I63</f>
        <v>19986.54</v>
      </c>
      <c r="J64" s="1"/>
      <c r="K64" s="15">
        <f>K63</f>
        <v>3082.68</v>
      </c>
      <c r="L64" s="1"/>
      <c r="M64" s="15">
        <f t="shared" si="6"/>
        <v>16903.86</v>
      </c>
      <c r="N64" s="1"/>
      <c r="O64" s="16">
        <f t="shared" si="7"/>
        <v>5.4834899999999998</v>
      </c>
    </row>
    <row r="65" ht="15" thickTop="1" x14ac:dyDescent="0.4"/>
  </sheetData>
  <pageMargins left="0.7" right="0.7" top="0.75" bottom="0.75" header="0.1" footer="0.3"/>
  <pageSetup orientation="portrait" horizontalDpi="4294967293" verticalDpi="0" r:id="rId1"/>
  <headerFooter>
    <oddHeader>&amp;L&amp;"Arial,Bold"&amp;8 Accrual Basis&amp;C&amp;"Arial,Bold"&amp;12 National Bison Association
&amp;"Arial,Bold"&amp;14 Income &amp;&amp; Expense
&amp;"Arial,Bold"&amp;10 January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65314</xdr:colOff>
                <xdr:row>1</xdr:row>
                <xdr:rowOff>38100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65314</xdr:colOff>
                <xdr:row>1</xdr:row>
                <xdr:rowOff>38100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Perf Aug 19</vt:lpstr>
      <vt:lpstr>I&amp;E Aug 19 v 18</vt:lpstr>
      <vt:lpstr>Bal Sheet Aug 19 v 18</vt:lpstr>
      <vt:lpstr>Summer Confernce Full I&amp;E</vt:lpstr>
      <vt:lpstr>'Bal Sheet Aug 19 v 18'!Print_Titles</vt:lpstr>
      <vt:lpstr>'Budget Perf Aug 19'!Print_Titles</vt:lpstr>
      <vt:lpstr>'I&amp;E Aug 19 v 18'!Print_Titles</vt:lpstr>
      <vt:lpstr>'Summer Confernce Full I&amp;E'!Print_Titles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Dowdy</dc:creator>
  <cp:lastModifiedBy>Owner</cp:lastModifiedBy>
  <dcterms:created xsi:type="dcterms:W3CDTF">2019-09-17T19:15:36Z</dcterms:created>
  <dcterms:modified xsi:type="dcterms:W3CDTF">2019-09-25T15:43:23Z</dcterms:modified>
</cp:coreProperties>
</file>